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2" windowWidth="11580" windowHeight="6540" firstSheet="1" activeTab="1"/>
  </bookViews>
  <sheets>
    <sheet name="Hoja1" sheetId="1" state="hidden" r:id="rId1"/>
    <sheet name="Inundación" sheetId="2" r:id="rId2"/>
    <sheet name="GZ(F)" sheetId="3" r:id="rId3"/>
    <sheet name="CoeficienteF" sheetId="4" state="hidden" r:id="rId4"/>
    <sheet name="Datos" sheetId="5" state="hidden" r:id="rId5"/>
  </sheets>
  <definedNames>
    <definedName name="_xlnm.Print_Area" localSheetId="1">'Inundación'!$A$1:$I$47</definedName>
    <definedName name="eslora">'Inundación'!$D$6</definedName>
    <definedName name="Rango">'Datos'!$G$2:$P$1052</definedName>
    <definedName name="Rangob">'Datos'!$H$2:$Q$1052</definedName>
  </definedNames>
  <calcPr fullCalcOnLoad="1"/>
</workbook>
</file>

<file path=xl/comments2.xml><?xml version="1.0" encoding="utf-8"?>
<comments xmlns="http://schemas.openxmlformats.org/spreadsheetml/2006/main">
  <authors>
    <author>Ivan Martinez</author>
    <author>Ivan</author>
  </authors>
  <commentList>
    <comment ref="B13" authorId="0">
      <text>
        <r>
          <rPr>
            <sz val="8"/>
            <rFont val="Tahoma"/>
            <family val="2"/>
          </rPr>
          <t>Se consideran mamparos rectos, por lo que los compartimentos no modifican su superficie ni coordenadas horizontales</t>
        </r>
      </text>
    </comment>
    <comment ref="B44" authorId="0">
      <text>
        <r>
          <rPr>
            <sz val="8"/>
            <rFont val="Tahoma"/>
            <family val="2"/>
          </rPr>
          <t xml:space="preserve">ver fórmula Lewis SNAME en la que para calcular i del compart.  Permen s x superf x esl^2 / 12 </t>
        </r>
      </text>
    </comment>
    <comment ref="B54" authorId="0">
      <text>
        <r>
          <rPr>
            <sz val="8"/>
            <rFont val="Tahoma"/>
            <family val="2"/>
          </rPr>
          <t>Error en formulario Lewis: 0,17 pies es aproximadamente 5 centímetros.</t>
        </r>
      </text>
    </comment>
    <comment ref="B59" authorId="0">
      <text>
        <r>
          <rPr>
            <sz val="8"/>
            <rFont val="Tahoma"/>
            <family val="2"/>
          </rPr>
          <t>Fórmula modificada con respecto a Lewis.
Cada valor puede tener su propio signo</t>
        </r>
      </text>
    </comment>
    <comment ref="H42" authorId="1">
      <text>
        <r>
          <rPr>
            <sz val="8"/>
            <rFont val="Tahoma"/>
            <family val="2"/>
          </rPr>
          <t>Se parte de barco adrizado</t>
        </r>
      </text>
    </comment>
  </commentList>
</comments>
</file>

<file path=xl/comments4.xml><?xml version="1.0" encoding="utf-8"?>
<comments xmlns="http://schemas.openxmlformats.org/spreadsheetml/2006/main">
  <authors>
    <author>Ivan Martinez</author>
  </authors>
  <commentList>
    <comment ref="O1" authorId="0">
      <text>
        <r>
          <rPr>
            <sz val="8"/>
            <rFont val="Tahoma"/>
            <family val="2"/>
          </rPr>
          <t>Angulo entre valores GZ expresado en radianes</t>
        </r>
      </text>
    </comment>
    <comment ref="P1" authorId="0">
      <text>
        <r>
          <rPr>
            <sz val="8"/>
            <rFont val="Tahoma"/>
            <family val="2"/>
          </rPr>
          <t>Valores de Gz correspondientes</t>
        </r>
      </text>
    </comment>
    <comment ref="Q1" authorId="0">
      <text>
        <r>
          <rPr>
            <sz val="8"/>
            <rFont val="Tahoma"/>
            <family val="2"/>
          </rPr>
          <t>Empieza el cálculo de coeficientes para la interpolación por splines cúbicos</t>
        </r>
      </text>
    </comment>
    <comment ref="AL1" authorId="0">
      <text>
        <r>
          <rPr>
            <sz val="8"/>
            <rFont val="Tahoma"/>
            <family val="2"/>
          </rPr>
          <t>Valores de GZ</t>
        </r>
      </text>
    </comment>
    <comment ref="AP1" authorId="0">
      <text>
        <r>
          <rPr>
            <sz val="8"/>
            <rFont val="Tahoma"/>
            <family val="2"/>
          </rPr>
          <t>Curva interpolada</t>
        </r>
      </text>
    </comment>
  </commentList>
</comments>
</file>

<file path=xl/sharedStrings.xml><?xml version="1.0" encoding="utf-8"?>
<sst xmlns="http://schemas.openxmlformats.org/spreadsheetml/2006/main" count="361" uniqueCount="180">
  <si>
    <t>kg del compartimento</t>
  </si>
  <si>
    <t xml:space="preserve">Desplazamiento </t>
  </si>
  <si>
    <t>xg</t>
  </si>
  <si>
    <t>Perdida de Toneladas por cada metro de inmersión</t>
  </si>
  <si>
    <t>Toneladas por cada metro de inmersión</t>
  </si>
  <si>
    <t>xg de la perdida de Toneladas/m        de inmersión</t>
  </si>
  <si>
    <t>lcg de la perdida de Toneladas/m        de inmersión</t>
  </si>
  <si>
    <t>lcg</t>
  </si>
  <si>
    <t>Ton/m  restantes</t>
  </si>
  <si>
    <t>XF flotación intacta resultante</t>
  </si>
  <si>
    <t>Hundimiento aproximado</t>
  </si>
  <si>
    <t>Calado tras inundación (aproximado)</t>
  </si>
  <si>
    <t>Ton/m tras inundación aproximada</t>
  </si>
  <si>
    <t>Perdida Ton/m tras inundación aproximada</t>
  </si>
  <si>
    <t>Ton/m restantes</t>
  </si>
  <si>
    <t>Hundimiento</t>
  </si>
  <si>
    <t>XF tras hundimiento</t>
  </si>
  <si>
    <t>Calado tras inundación</t>
  </si>
  <si>
    <t>Ton/m  calado tras inundación</t>
  </si>
  <si>
    <t>Momento para cambiar el asiento un metro</t>
  </si>
  <si>
    <t>Perdida Ton/m tras inundación</t>
  </si>
  <si>
    <t>XF flotación intacta</t>
  </si>
  <si>
    <t>Momento de asiento</t>
  </si>
  <si>
    <t>Promedio eslora compartimento</t>
  </si>
  <si>
    <t xml:space="preserve">Momento 1 metro de asiento (neto) </t>
  </si>
  <si>
    <t>Asiento en metros</t>
  </si>
  <si>
    <t>Brazo palanca de asiento</t>
  </si>
  <si>
    <t>L =</t>
  </si>
  <si>
    <t>xg flotación dañada</t>
  </si>
  <si>
    <t>lcg flotación dañada</t>
  </si>
  <si>
    <t>XG =</t>
  </si>
  <si>
    <t>XC =</t>
  </si>
  <si>
    <t>Mto inicial =</t>
  </si>
  <si>
    <t>Calado</t>
  </si>
  <si>
    <t>Volumen</t>
  </si>
  <si>
    <t>Desplaz.</t>
  </si>
  <si>
    <t>Ton/cm</t>
  </si>
  <si>
    <t>Mto.u</t>
  </si>
  <si>
    <t>XC</t>
  </si>
  <si>
    <t>XF</t>
  </si>
  <si>
    <t>KC</t>
  </si>
  <si>
    <t>KMt</t>
  </si>
  <si>
    <t>KMl</t>
  </si>
  <si>
    <t>Densidad =</t>
  </si>
  <si>
    <t>Calado hidrostático antes de la averia</t>
  </si>
  <si>
    <t>Ordenada del centro de carena         KC</t>
  </si>
  <si>
    <t>Cpr =</t>
  </si>
  <si>
    <t>Cpp =</t>
  </si>
  <si>
    <t>Compartimento</t>
  </si>
  <si>
    <t>manga =</t>
  </si>
  <si>
    <t>eslora =</t>
  </si>
  <si>
    <t>permeb. sup =</t>
  </si>
  <si>
    <t>permeb. vol =</t>
  </si>
  <si>
    <t>kg plan =</t>
  </si>
  <si>
    <t>xg =</t>
  </si>
  <si>
    <t>lcg =</t>
  </si>
  <si>
    <t>Prom eslora =</t>
  </si>
  <si>
    <t>Abscisa del centro de flotación  XF</t>
  </si>
  <si>
    <t>Bod 2</t>
  </si>
  <si>
    <t>Calado de proa</t>
  </si>
  <si>
    <t>Calado de popa</t>
  </si>
  <si>
    <t>Superficie flotación en WL2</t>
  </si>
  <si>
    <t>Superficie dañada x perm. Superficie</t>
  </si>
  <si>
    <t>lcg sup. dañada</t>
  </si>
  <si>
    <t>Momento de inercia de la sup. dañada x perm. sup</t>
  </si>
  <si>
    <t>Momento de inercia transversal (lc) Stotal</t>
  </si>
  <si>
    <t>KM transversal       KMt</t>
  </si>
  <si>
    <t>kg rebanada</t>
  </si>
  <si>
    <t>Distancia v. entre comp y rebanada</t>
  </si>
  <si>
    <t>Subida c. de carena debida a hundimiento</t>
  </si>
  <si>
    <t>Asiento al cuadrado</t>
  </si>
  <si>
    <t>Subida c. de carena debida al asiento</t>
  </si>
  <si>
    <t>Tangente mínima a linea margen</t>
  </si>
  <si>
    <t>Escora correspondiente</t>
  </si>
  <si>
    <t>Ángulo seleccionado</t>
  </si>
  <si>
    <t>Tangente ángulo</t>
  </si>
  <si>
    <t>Lcg flotación añadida (neta)</t>
  </si>
  <si>
    <t>Movimiento transversal del empuje</t>
  </si>
  <si>
    <t>Momento transversal</t>
  </si>
  <si>
    <t>F</t>
  </si>
  <si>
    <t>GM intacto</t>
  </si>
  <si>
    <t>GM correspondiente en condición de averia</t>
  </si>
  <si>
    <t>GM intacto necesario para GM = 5 cm  tras avería</t>
  </si>
  <si>
    <t>Perdida neta de flotabilidad en volumen</t>
  </si>
  <si>
    <t>Distancia vert. entre WL y WL2 por xg flotación dañada</t>
  </si>
  <si>
    <t>Corrección al momento por cambio de permeabilidad</t>
  </si>
  <si>
    <t>GM intacto a escora límite seleccionada</t>
  </si>
  <si>
    <t>KGc =</t>
  </si>
  <si>
    <t>GMf =</t>
  </si>
  <si>
    <t>Escora =</t>
  </si>
  <si>
    <t>D</t>
  </si>
  <si>
    <t>B</t>
  </si>
  <si>
    <t>SF</t>
  </si>
  <si>
    <t>SA</t>
  </si>
  <si>
    <t>Puntal</t>
  </si>
  <si>
    <t>Francobordo</t>
  </si>
  <si>
    <t>Manga</t>
  </si>
  <si>
    <t>Arrufo proa</t>
  </si>
  <si>
    <t>Arrufo popa</t>
  </si>
  <si>
    <t>Fm (brazas)</t>
  </si>
  <si>
    <t>D1 = D + (SF + SA)/6 =</t>
  </si>
  <si>
    <t>F1 = F + (SF + SA)/6 =</t>
  </si>
  <si>
    <t>D1/B =</t>
  </si>
  <si>
    <t>F1/B =</t>
  </si>
  <si>
    <t>Determinación del coeficiente F</t>
  </si>
  <si>
    <t>m (metros)</t>
  </si>
  <si>
    <r>
      <t xml:space="preserve">GZ = (GM + F.CM) sin </t>
    </r>
    <r>
      <rPr>
        <b/>
        <sz val="10"/>
        <rFont val="Symbol"/>
        <family val="1"/>
      </rPr>
      <t>q</t>
    </r>
  </si>
  <si>
    <t>Calado verano</t>
  </si>
  <si>
    <t>q</t>
  </si>
  <si>
    <t>F'(0) = 0</t>
  </si>
  <si>
    <t>Escora</t>
  </si>
  <si>
    <t>Escora rad</t>
  </si>
  <si>
    <t>h</t>
  </si>
  <si>
    <t>f(x)   A</t>
  </si>
  <si>
    <t>alfa</t>
  </si>
  <si>
    <t>Matriz</t>
  </si>
  <si>
    <t>C</t>
  </si>
  <si>
    <t>A</t>
  </si>
  <si>
    <t>Esc. Grad</t>
  </si>
  <si>
    <t>Esc. Rad</t>
  </si>
  <si>
    <t>Curva F</t>
  </si>
  <si>
    <t>CM</t>
  </si>
  <si>
    <t>GM</t>
  </si>
  <si>
    <t>Dif</t>
  </si>
  <si>
    <t>Escora equilibrio</t>
  </si>
  <si>
    <r>
      <t xml:space="preserve">Brazo esc cos 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 xml:space="preserve"> </t>
    </r>
  </si>
  <si>
    <t>Brazo escorante</t>
  </si>
  <si>
    <t>GZ (F)</t>
  </si>
  <si>
    <t>MEDUSA (pérdida de empuje)</t>
  </si>
  <si>
    <t>Asiento</t>
  </si>
  <si>
    <t>Mto unitario i</t>
  </si>
  <si>
    <t>e</t>
  </si>
  <si>
    <t>P1</t>
  </si>
  <si>
    <t>Inmersión paralela</t>
  </si>
  <si>
    <t>Calado medio</t>
  </si>
  <si>
    <t>x</t>
  </si>
  <si>
    <t>Desp i + P1</t>
  </si>
  <si>
    <t>Calado con  P1</t>
  </si>
  <si>
    <t>P2</t>
  </si>
  <si>
    <t>PT = P1+P2</t>
  </si>
  <si>
    <t>Despl</t>
  </si>
  <si>
    <t>Mto unitario</t>
  </si>
  <si>
    <t>Con Mto unit</t>
  </si>
  <si>
    <t>Mto unit</t>
  </si>
  <si>
    <t>XG f</t>
  </si>
  <si>
    <t>App</t>
  </si>
  <si>
    <t>Apr</t>
  </si>
  <si>
    <t>Cpp</t>
  </si>
  <si>
    <t>Cpr</t>
  </si>
  <si>
    <t>Ch</t>
  </si>
  <si>
    <t>Iterando</t>
  </si>
  <si>
    <t>C'</t>
  </si>
  <si>
    <t>PT</t>
  </si>
  <si>
    <t>Método de Peso añadido</t>
  </si>
  <si>
    <t>Despla i</t>
  </si>
  <si>
    <t>eslora</t>
  </si>
  <si>
    <t>manga</t>
  </si>
  <si>
    <t>calado medio</t>
  </si>
  <si>
    <t>Kg plan</t>
  </si>
  <si>
    <t>XG</t>
  </si>
  <si>
    <t>Iterando 10 veces</t>
  </si>
  <si>
    <t>Despl final</t>
  </si>
  <si>
    <t>Kg</t>
  </si>
  <si>
    <t>KG =</t>
  </si>
  <si>
    <t>Con sup lib =</t>
  </si>
  <si>
    <t>Peso libr comu trans</t>
  </si>
  <si>
    <t>LcG</t>
  </si>
  <si>
    <t>LcG f</t>
  </si>
  <si>
    <t>GG'v peso</t>
  </si>
  <si>
    <t>GG'v sl</t>
  </si>
  <si>
    <t>GG't libre comu trans</t>
  </si>
  <si>
    <t>Perdida de CM transversal</t>
  </si>
  <si>
    <t>Pendiente de completar</t>
  </si>
  <si>
    <t>Form</t>
  </si>
  <si>
    <t>Por pérdida de empuje</t>
  </si>
  <si>
    <t>Por peso añadido</t>
  </si>
  <si>
    <t>GG'v libre comun</t>
  </si>
  <si>
    <t>KGc F</t>
  </si>
  <si>
    <t>GMc</t>
  </si>
  <si>
    <t>Escora aprox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</si>
</sst>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\ &quot;m&quot;"/>
    <numFmt numFmtId="174" formatCode="0.000\ &quot;tm&quot;"/>
    <numFmt numFmtId="175" formatCode="0.000\ &quot;tm/m&quot;"/>
    <numFmt numFmtId="176" formatCode="0.000\ &quot;tm/m3&quot;"/>
    <numFmt numFmtId="177" formatCode="0.000\ &quot;m3&quot;"/>
    <numFmt numFmtId="178" formatCode="0.000\ &quot;tm.m/m&quot;"/>
    <numFmt numFmtId="179" formatCode="0.000\ &quot;tm.m&quot;"/>
    <numFmt numFmtId="180" formatCode="0.000\ &quot;m│&quot;"/>
    <numFmt numFmtId="181" formatCode="0.000\ &quot;m^3&quot;"/>
    <numFmt numFmtId="182" formatCode="0.000\ &quot;m³&quot;"/>
    <numFmt numFmtId="183" formatCode="0.000\ &quot;tm/m³&quot;"/>
    <numFmt numFmtId="184" formatCode="0.000\ &quot;m▓&quot;"/>
    <numFmt numFmtId="185" formatCode="0.000\ &quot;m²&quot;"/>
    <numFmt numFmtId="186" formatCode="0.000\ &quot;m^4&quot;"/>
    <numFmt numFmtId="187" formatCode="0.000\ &quot;º&quot;"/>
    <numFmt numFmtId="188" formatCode="0.00\ &quot;m&quot;"/>
    <numFmt numFmtId="189" formatCode="0.00\ &quot;Fm&quot;"/>
    <numFmt numFmtId="190" formatCode="0\ &quot;º&quot;"/>
    <numFmt numFmtId="191" formatCode="0.0"/>
    <numFmt numFmtId="192" formatCode="0.00000"/>
    <numFmt numFmtId="193" formatCode="0.0000000000000000000"/>
    <numFmt numFmtId="194" formatCode="0.000000000000"/>
    <numFmt numFmtId="195" formatCode="0.0\ &quot;º&quot;"/>
    <numFmt numFmtId="196" formatCode="0.0000"/>
    <numFmt numFmtId="197" formatCode="0.000\ &quot;tm.m/ctm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 applyProtection="1">
      <alignment/>
      <protection/>
    </xf>
    <xf numFmtId="172" fontId="1" fillId="2" borderId="1" xfId="0" applyNumberFormat="1" applyFont="1" applyFill="1" applyBorder="1" applyAlignment="1" applyProtection="1">
      <alignment horizontal="center"/>
      <protection locked="0"/>
    </xf>
    <xf numFmtId="172" fontId="0" fillId="0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 locked="0"/>
    </xf>
    <xf numFmtId="174" fontId="0" fillId="0" borderId="2" xfId="0" applyNumberFormat="1" applyFill="1" applyBorder="1" applyAlignment="1" applyProtection="1">
      <alignment/>
      <protection/>
    </xf>
    <xf numFmtId="175" fontId="0" fillId="0" borderId="2" xfId="0" applyNumberFormat="1" applyFill="1" applyBorder="1" applyAlignment="1" applyProtection="1">
      <alignment/>
      <protection/>
    </xf>
    <xf numFmtId="173" fontId="0" fillId="0" borderId="2" xfId="0" applyNumberFormat="1" applyFill="1" applyBorder="1" applyAlignment="1" applyProtection="1">
      <alignment/>
      <protection/>
    </xf>
    <xf numFmtId="172" fontId="0" fillId="2" borderId="3" xfId="0" applyNumberFormat="1" applyFill="1" applyBorder="1" applyAlignment="1" applyProtection="1">
      <alignment/>
      <protection locked="0"/>
    </xf>
    <xf numFmtId="173" fontId="0" fillId="2" borderId="3" xfId="0" applyNumberFormat="1" applyFont="1" applyFill="1" applyBorder="1" applyAlignment="1" applyProtection="1">
      <alignment/>
      <protection locked="0"/>
    </xf>
    <xf numFmtId="173" fontId="0" fillId="0" borderId="3" xfId="0" applyNumberFormat="1" applyFon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 locked="0"/>
    </xf>
    <xf numFmtId="178" fontId="0" fillId="0" borderId="2" xfId="0" applyNumberForma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2" fontId="1" fillId="0" borderId="3" xfId="0" applyNumberFormat="1" applyFont="1" applyBorder="1" applyAlignment="1" applyProtection="1">
      <alignment horizontal="right"/>
      <protection/>
    </xf>
    <xf numFmtId="179" fontId="0" fillId="0" borderId="2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82" fontId="0" fillId="0" borderId="2" xfId="0" applyNumberFormat="1" applyFill="1" applyBorder="1" applyAlignment="1" applyProtection="1">
      <alignment/>
      <protection/>
    </xf>
    <xf numFmtId="183" fontId="0" fillId="2" borderId="3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185" fontId="0" fillId="0" borderId="2" xfId="0" applyNumberFormat="1" applyFill="1" applyBorder="1" applyAlignment="1" applyProtection="1">
      <alignment/>
      <protection/>
    </xf>
    <xf numFmtId="186" fontId="0" fillId="0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 locked="0"/>
    </xf>
    <xf numFmtId="187" fontId="0" fillId="2" borderId="2" xfId="0" applyNumberFormat="1" applyFill="1" applyBorder="1" applyAlignment="1" applyProtection="1">
      <alignment/>
      <protection locked="0"/>
    </xf>
    <xf numFmtId="187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192" fontId="0" fillId="0" borderId="0" xfId="0" applyNumberFormat="1" applyAlignment="1">
      <alignment horizontal="center"/>
    </xf>
    <xf numFmtId="19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5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74" fontId="0" fillId="0" borderId="0" xfId="0" applyNumberFormat="1" applyAlignment="1" applyProtection="1">
      <alignment/>
      <protection/>
    </xf>
    <xf numFmtId="197" fontId="0" fillId="0" borderId="0" xfId="0" applyNumberForma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87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CoeficienteF!$I$13</c:f>
              <c:strCache>
                <c:ptCount val="1"/>
                <c:pt idx="0">
                  <c:v>GZ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CoeficienteF!$E$14:$E$414</c:f>
              <c:numCache>
                <c:ptCount val="4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</c:numCache>
            </c:numRef>
          </c:xVal>
          <c:yVal>
            <c:numRef>
              <c:f>CoeficienteF!$I$14:$I$414</c:f>
              <c:numCache>
                <c:ptCount val="401"/>
                <c:pt idx="0">
                  <c:v>0</c:v>
                </c:pt>
                <c:pt idx="1">
                  <c:v>-0.004676257434612176</c:v>
                </c:pt>
                <c:pt idx="2">
                  <c:v>-0.009352469472888238</c:v>
                </c:pt>
                <c:pt idx="3">
                  <c:v>-0.014028590570509574</c:v>
                </c:pt>
                <c:pt idx="4">
                  <c:v>-0.018704575022051795</c:v>
                </c:pt>
                <c:pt idx="5">
                  <c:v>-0.023380376961349647</c:v>
                </c:pt>
                <c:pt idx="6">
                  <c:v>-0.02805595036186435</c:v>
                </c:pt>
                <c:pt idx="7">
                  <c:v>-0.032731249037053455</c:v>
                </c:pt>
                <c:pt idx="8">
                  <c:v>-0.03740622664074304</c:v>
                </c:pt>
                <c:pt idx="9">
                  <c:v>-0.0420808366675025</c:v>
                </c:pt>
                <c:pt idx="10">
                  <c:v>-0.046755032453021685</c:v>
                </c:pt>
                <c:pt idx="11">
                  <c:v>-0.051428767174490526</c:v>
                </c:pt>
                <c:pt idx="12">
                  <c:v>-0.05610199385098103</c:v>
                </c:pt>
                <c:pt idx="13">
                  <c:v>-0.06077466534383193</c:v>
                </c:pt>
                <c:pt idx="14">
                  <c:v>-0.06544673435703545</c:v>
                </c:pt>
                <c:pt idx="15">
                  <c:v>-0.07011815343762684</c:v>
                </c:pt>
                <c:pt idx="16">
                  <c:v>-0.07478887497607606</c:v>
                </c:pt>
                <c:pt idx="17">
                  <c:v>-0.07945885120668214</c:v>
                </c:pt>
                <c:pt idx="18">
                  <c:v>-0.08412803420796976</c:v>
                </c:pt>
                <c:pt idx="19">
                  <c:v>-0.08879637590308848</c:v>
                </c:pt>
                <c:pt idx="20">
                  <c:v>-0.09346382806021408</c:v>
                </c:pt>
                <c:pt idx="21">
                  <c:v>-0.09813034229295274</c:v>
                </c:pt>
                <c:pt idx="22">
                  <c:v>-0.10279587006074724</c:v>
                </c:pt>
                <c:pt idx="23">
                  <c:v>-0.1074603626692858</c:v>
                </c:pt>
                <c:pt idx="24">
                  <c:v>-0.11212377127091332</c:v>
                </c:pt>
                <c:pt idx="25">
                  <c:v>-0.11678604686504496</c:v>
                </c:pt>
                <c:pt idx="26">
                  <c:v>-0.1214471402985822</c:v>
                </c:pt>
                <c:pt idx="27">
                  <c:v>-0.12610700226633126</c:v>
                </c:pt>
                <c:pt idx="28">
                  <c:v>-0.1307655833114239</c:v>
                </c:pt>
                <c:pt idx="29">
                  <c:v>-0.1354228338257408</c:v>
                </c:pt>
                <c:pt idx="30">
                  <c:v>-0.14007870405033698</c:v>
                </c:pt>
                <c:pt idx="31">
                  <c:v>-0.14473314407587007</c:v>
                </c:pt>
                <c:pt idx="32">
                  <c:v>-0.14938610384303044</c:v>
                </c:pt>
                <c:pt idx="33">
                  <c:v>-0.15403753314297447</c:v>
                </c:pt>
                <c:pt idx="34">
                  <c:v>-0.15868738161775933</c:v>
                </c:pt>
                <c:pt idx="35">
                  <c:v>-0.1633355987607808</c:v>
                </c:pt>
                <c:pt idx="36">
                  <c:v>-0.16798213391721317</c:v>
                </c:pt>
                <c:pt idx="37">
                  <c:v>-0.17262693628445172</c:v>
                </c:pt>
                <c:pt idx="38">
                  <c:v>-0.17726995491255715</c:v>
                </c:pt>
                <c:pt idx="39">
                  <c:v>-0.18191113870470313</c:v>
                </c:pt>
                <c:pt idx="40">
                  <c:v>-0.1865504364176253</c:v>
                </c:pt>
                <c:pt idx="41">
                  <c:v>-0.19118779666207364</c:v>
                </c:pt>
                <c:pt idx="42">
                  <c:v>-0.19582316790326618</c:v>
                </c:pt>
                <c:pt idx="43">
                  <c:v>-0.20045649846134594</c:v>
                </c:pt>
                <c:pt idx="44">
                  <c:v>-0.2050877365118396</c:v>
                </c:pt>
                <c:pt idx="45">
                  <c:v>-0.20971683008611897</c:v>
                </c:pt>
                <c:pt idx="46">
                  <c:v>-0.21434372707186458</c:v>
                </c:pt>
                <c:pt idx="47">
                  <c:v>-0.21896837521353163</c:v>
                </c:pt>
                <c:pt idx="48">
                  <c:v>-0.22359072211281847</c:v>
                </c:pt>
                <c:pt idx="49">
                  <c:v>-0.22821071522913702</c:v>
                </c:pt>
                <c:pt idx="50">
                  <c:v>-0.23282830188008605</c:v>
                </c:pt>
                <c:pt idx="51">
                  <c:v>-0.2374434306156538</c:v>
                </c:pt>
                <c:pt idx="52">
                  <c:v>-0.24205605555477822</c:v>
                </c:pt>
                <c:pt idx="53">
                  <c:v>-0.24666613264060536</c:v>
                </c:pt>
                <c:pt idx="54">
                  <c:v>-0.25127361832072104</c:v>
                </c:pt>
                <c:pt idx="55">
                  <c:v>-0.25587846954736476</c:v>
                </c:pt>
                <c:pt idx="56">
                  <c:v>-0.26048064377763624</c:v>
                </c:pt>
                <c:pt idx="57">
                  <c:v>-0.26508009897369444</c:v>
                </c:pt>
                <c:pt idx="58">
                  <c:v>-0.2696767936029489</c:v>
                </c:pt>
                <c:pt idx="59">
                  <c:v>-0.2742706866382439</c:v>
                </c:pt>
                <c:pt idx="60">
                  <c:v>-0.27886173755803484</c:v>
                </c:pt>
                <c:pt idx="61">
                  <c:v>-0.2834499063465575</c:v>
                </c:pt>
                <c:pt idx="62">
                  <c:v>-0.28803515349398906</c:v>
                </c:pt>
                <c:pt idx="63">
                  <c:v>-0.2926174399966027</c:v>
                </c:pt>
                <c:pt idx="64">
                  <c:v>-0.29719672735691394</c:v>
                </c:pt>
                <c:pt idx="65">
                  <c:v>-0.30177297758381944</c:v>
                </c:pt>
                <c:pt idx="66">
                  <c:v>-0.30634615319272884</c:v>
                </c:pt>
                <c:pt idx="67">
                  <c:v>-0.3109162172056887</c:v>
                </c:pt>
                <c:pt idx="68">
                  <c:v>-0.3154831331514992</c:v>
                </c:pt>
                <c:pt idx="69">
                  <c:v>-0.3200468650658228</c:v>
                </c:pt>
                <c:pt idx="70">
                  <c:v>-0.32460737749128665</c:v>
                </c:pt>
                <c:pt idx="71">
                  <c:v>-0.3291646354775757</c:v>
                </c:pt>
                <c:pt idx="72">
                  <c:v>-0.33371860458152</c:v>
                </c:pt>
                <c:pt idx="73">
                  <c:v>-0.3382692508671735</c:v>
                </c:pt>
                <c:pt idx="74">
                  <c:v>-0.34281654090588604</c:v>
                </c:pt>
                <c:pt idx="75">
                  <c:v>-0.347360441776367</c:v>
                </c:pt>
                <c:pt idx="76">
                  <c:v>-0.351900921064742</c:v>
                </c:pt>
                <c:pt idx="77">
                  <c:v>-0.35643794686460284</c:v>
                </c:pt>
                <c:pt idx="78">
                  <c:v>-0.36097148777704796</c:v>
                </c:pt>
                <c:pt idx="79">
                  <c:v>-0.3655015129107177</c:v>
                </c:pt>
                <c:pt idx="80">
                  <c:v>-0.3700279918818206</c:v>
                </c:pt>
                <c:pt idx="81">
                  <c:v>-0.3745508948141526</c:v>
                </c:pt>
                <c:pt idx="82">
                  <c:v>-0.37907019233910866</c:v>
                </c:pt>
                <c:pt idx="83">
                  <c:v>-0.38358585559568736</c:v>
                </c:pt>
                <c:pt idx="84">
                  <c:v>-0.38809785623048765</c:v>
                </c:pt>
                <c:pt idx="85">
                  <c:v>-0.39260616639769813</c:v>
                </c:pt>
                <c:pt idx="86">
                  <c:v>-0.3971107587590787</c:v>
                </c:pt>
                <c:pt idx="87">
                  <c:v>-0.40161160648393535</c:v>
                </c:pt>
                <c:pt idx="88">
                  <c:v>-0.40610868324908656</c:v>
                </c:pt>
                <c:pt idx="89">
                  <c:v>-0.4106019632388232</c:v>
                </c:pt>
                <c:pt idx="90">
                  <c:v>-0.4150914211448604</c:v>
                </c:pt>
                <c:pt idx="91">
                  <c:v>-0.41957703216628184</c:v>
                </c:pt>
                <c:pt idx="92">
                  <c:v>-0.424058772009477</c:v>
                </c:pt>
                <c:pt idx="93">
                  <c:v>-0.4285366168880705</c:v>
                </c:pt>
                <c:pt idx="94">
                  <c:v>-0.43301054352284485</c:v>
                </c:pt>
                <c:pt idx="95">
                  <c:v>-0.43748052914165403</c:v>
                </c:pt>
                <c:pt idx="96">
                  <c:v>-0.4419465514793318</c:v>
                </c:pt>
                <c:pt idx="97">
                  <c:v>-0.44640858877759093</c:v>
                </c:pt>
                <c:pt idx="98">
                  <c:v>-0.45086661978491527</c:v>
                </c:pt>
                <c:pt idx="99">
                  <c:v>-0.4553206237564452</c:v>
                </c:pt>
                <c:pt idx="100">
                  <c:v>-0.4597705804538547</c:v>
                </c:pt>
                <c:pt idx="101">
                  <c:v>-0.46421646590825855</c:v>
                </c:pt>
                <c:pt idx="102">
                  <c:v>-0.4686582393771213</c:v>
                </c:pt>
                <c:pt idx="103">
                  <c:v>-0.47309585547423727</c:v>
                </c:pt>
                <c:pt idx="104">
                  <c:v>-0.47752926832427467</c:v>
                </c:pt>
                <c:pt idx="105">
                  <c:v>-0.4819584315634209</c:v>
                </c:pt>
                <c:pt idx="106">
                  <c:v>-0.4863832983400354</c:v>
                </c:pt>
                <c:pt idx="107">
                  <c:v>-0.4908038213153097</c:v>
                </c:pt>
                <c:pt idx="108">
                  <c:v>-0.4952199526639354</c:v>
                </c:pt>
                <c:pt idx="109">
                  <c:v>-0.49963164407478056</c:v>
                </c:pt>
                <c:pt idx="110">
                  <c:v>-0.5040388467515726</c:v>
                </c:pt>
                <c:pt idx="111">
                  <c:v>-0.5084415114135897</c:v>
                </c:pt>
                <c:pt idx="112">
                  <c:v>-0.5128395882963599</c:v>
                </c:pt>
                <c:pt idx="113">
                  <c:v>-0.5172330271523672</c:v>
                </c:pt>
                <c:pt idx="114">
                  <c:v>-0.5216217772517662</c:v>
                </c:pt>
                <c:pt idx="115">
                  <c:v>-0.5260057873831038</c:v>
                </c:pt>
                <c:pt idx="116">
                  <c:v>-0.5303850058540491</c:v>
                </c:pt>
                <c:pt idx="117">
                  <c:v>-0.5347593804921298</c:v>
                </c:pt>
                <c:pt idx="118">
                  <c:v>-0.539128858645478</c:v>
                </c:pt>
                <c:pt idx="119">
                  <c:v>-0.5434933871835826</c:v>
                </c:pt>
                <c:pt idx="120">
                  <c:v>-0.5478529124980487</c:v>
                </c:pt>
                <c:pt idx="121">
                  <c:v>-0.5522073805033659</c:v>
                </c:pt>
                <c:pt idx="122">
                  <c:v>-0.5565567366376843</c:v>
                </c:pt>
                <c:pt idx="123">
                  <c:v>-0.5609009258635964</c:v>
                </c:pt>
                <c:pt idx="124">
                  <c:v>-0.5652398926689282</c:v>
                </c:pt>
                <c:pt idx="125">
                  <c:v>-0.5695735810675376</c:v>
                </c:pt>
                <c:pt idx="126">
                  <c:v>-0.5739019346001207</c:v>
                </c:pt>
                <c:pt idx="127">
                  <c:v>-0.5782248963350237</c:v>
                </c:pt>
                <c:pt idx="128">
                  <c:v>-0.5825424088690653</c:v>
                </c:pt>
                <c:pt idx="129">
                  <c:v>-0.5868544143283648</c:v>
                </c:pt>
                <c:pt idx="130">
                  <c:v>-0.5911608543691785</c:v>
                </c:pt>
                <c:pt idx="131">
                  <c:v>-0.5954616701787424</c:v>
                </c:pt>
                <c:pt idx="132">
                  <c:v>-0.5997568024761252</c:v>
                </c:pt>
                <c:pt idx="133">
                  <c:v>-0.6040461915130854</c:v>
                </c:pt>
                <c:pt idx="134">
                  <c:v>-0.6083297770749382</c:v>
                </c:pt>
                <c:pt idx="135">
                  <c:v>-0.6126074984814301</c:v>
                </c:pt>
                <c:pt idx="136">
                  <c:v>-0.6168792945876196</c:v>
                </c:pt>
                <c:pt idx="137">
                  <c:v>-0.6211451037847654</c:v>
                </c:pt>
                <c:pt idx="138">
                  <c:v>-0.6254048640012244</c:v>
                </c:pt>
                <c:pt idx="139">
                  <c:v>-0.6296585127033544</c:v>
                </c:pt>
                <c:pt idx="140">
                  <c:v>-0.6339059868964257</c:v>
                </c:pt>
                <c:pt idx="141">
                  <c:v>-0.6381472231255404</c:v>
                </c:pt>
                <c:pt idx="142">
                  <c:v>-0.6423821574765584</c:v>
                </c:pt>
                <c:pt idx="143">
                  <c:v>-0.6466107255770309</c:v>
                </c:pt>
                <c:pt idx="144">
                  <c:v>-0.6508328625971426</c:v>
                </c:pt>
                <c:pt idx="145">
                  <c:v>-0.6550485032506589</c:v>
                </c:pt>
                <c:pt idx="146">
                  <c:v>-0.6592575817958843</c:v>
                </c:pt>
                <c:pt idx="147">
                  <c:v>-0.6634600320366237</c:v>
                </c:pt>
                <c:pt idx="148">
                  <c:v>-0.6676557873231544</c:v>
                </c:pt>
                <c:pt idx="149">
                  <c:v>-0.6718447805532046</c:v>
                </c:pt>
                <c:pt idx="150">
                  <c:v>-0.6760269441729395</c:v>
                </c:pt>
                <c:pt idx="151">
                  <c:v>-0.6802022291624515</c:v>
                </c:pt>
                <c:pt idx="152">
                  <c:v>-0.6843706629724299</c:v>
                </c:pt>
                <c:pt idx="153">
                  <c:v>-0.6885322942889092</c:v>
                </c:pt>
                <c:pt idx="154">
                  <c:v>-0.6926871742919881</c:v>
                </c:pt>
                <c:pt idx="155">
                  <c:v>-0.6968353566532934</c:v>
                </c:pt>
                <c:pt idx="156">
                  <c:v>-0.7009768975334051</c:v>
                </c:pt>
                <c:pt idx="157">
                  <c:v>-0.7051118555792455</c:v>
                </c:pt>
                <c:pt idx="158">
                  <c:v>-0.7092402919214293</c:v>
                </c:pt>
                <c:pt idx="159">
                  <c:v>-0.7133622701715785</c:v>
                </c:pt>
                <c:pt idx="160">
                  <c:v>-0.7174778564195968</c:v>
                </c:pt>
                <c:pt idx="161">
                  <c:v>-0.7215871192309107</c:v>
                </c:pt>
                <c:pt idx="162">
                  <c:v>-0.7256901296436694</c:v>
                </c:pt>
                <c:pt idx="163">
                  <c:v>-0.7297869611659109</c:v>
                </c:pt>
                <c:pt idx="164">
                  <c:v>-0.7338776897726877</c:v>
                </c:pt>
                <c:pt idx="165">
                  <c:v>-0.7379623939031583</c:v>
                </c:pt>
                <c:pt idx="166">
                  <c:v>-0.7420411544576392</c:v>
                </c:pt>
                <c:pt idx="167">
                  <c:v>-0.7461140547946215</c:v>
                </c:pt>
                <c:pt idx="168">
                  <c:v>-0.750181180727749</c:v>
                </c:pt>
                <c:pt idx="169">
                  <c:v>-0.7542426205227606</c:v>
                </c:pt>
                <c:pt idx="170">
                  <c:v>-0.7582984648943948</c:v>
                </c:pt>
                <c:pt idx="171">
                  <c:v>-0.762348807003257</c:v>
                </c:pt>
                <c:pt idx="172">
                  <c:v>-0.7663937424526512</c:v>
                </c:pt>
                <c:pt idx="173">
                  <c:v>-0.7704333692853732</c:v>
                </c:pt>
                <c:pt idx="174">
                  <c:v>-0.774467787980468</c:v>
                </c:pt>
                <c:pt idx="175">
                  <c:v>-0.77849710144995</c:v>
                </c:pt>
                <c:pt idx="176">
                  <c:v>-0.782521415035486</c:v>
                </c:pt>
                <c:pt idx="177">
                  <c:v>-0.7865408365050421</c:v>
                </c:pt>
                <c:pt idx="178">
                  <c:v>-0.7905554760494945</c:v>
                </c:pt>
                <c:pt idx="179">
                  <c:v>-0.7945654462792009</c:v>
                </c:pt>
                <c:pt idx="180">
                  <c:v>-0.7985708622205381</c:v>
                </c:pt>
                <c:pt idx="181">
                  <c:v>-0.8025718413124021</c:v>
                </c:pt>
                <c:pt idx="182">
                  <c:v>-0.806568503402671</c:v>
                </c:pt>
                <c:pt idx="183">
                  <c:v>-0.8105609707446318</c:v>
                </c:pt>
                <c:pt idx="184">
                  <c:v>-0.8145493679933711</c:v>
                </c:pt>
                <c:pt idx="185">
                  <c:v>-0.8185338222021282</c:v>
                </c:pt>
                <c:pt idx="186">
                  <c:v>-0.8225144628186127</c:v>
                </c:pt>
                <c:pt idx="187">
                  <c:v>-0.8264914216812859</c:v>
                </c:pt>
                <c:pt idx="188">
                  <c:v>-0.8304648330156051</c:v>
                </c:pt>
                <c:pt idx="189">
                  <c:v>-0.834434833430232</c:v>
                </c:pt>
                <c:pt idx="190">
                  <c:v>-0.8384015619132037</c:v>
                </c:pt>
                <c:pt idx="191">
                  <c:v>-0.8423651598280698</c:v>
                </c:pt>
                <c:pt idx="192">
                  <c:v>-0.8463257709099922</c:v>
                </c:pt>
                <c:pt idx="193">
                  <c:v>-0.8502835412618067</c:v>
                </c:pt>
                <c:pt idx="194">
                  <c:v>-0.8542386193500515</c:v>
                </c:pt>
                <c:pt idx="195">
                  <c:v>-0.8581911560009587</c:v>
                </c:pt>
                <c:pt idx="196">
                  <c:v>-0.8621413043964085</c:v>
                </c:pt>
                <c:pt idx="197">
                  <c:v>-0.8660892200698491</c:v>
                </c:pt>
                <c:pt idx="198">
                  <c:v>-0.8700350609021796</c:v>
                </c:pt>
                <c:pt idx="199">
                  <c:v>-0.8739789871175971</c:v>
                </c:pt>
                <c:pt idx="200">
                  <c:v>-0.8779211612794088</c:v>
                </c:pt>
                <c:pt idx="201">
                  <c:v>-0.8818617489720216</c:v>
                </c:pt>
                <c:pt idx="202">
                  <c:v>-0.8858009208815028</c:v>
                </c:pt>
                <c:pt idx="203">
                  <c:v>-0.8897388507783848</c:v>
                </c:pt>
                <c:pt idx="204">
                  <c:v>-0.8936757148335425</c:v>
                </c:pt>
                <c:pt idx="205">
                  <c:v>-0.8976116916136985</c:v>
                </c:pt>
                <c:pt idx="206">
                  <c:v>-0.9015469620768901</c:v>
                </c:pt>
                <c:pt idx="207">
                  <c:v>-0.9054817095679017</c:v>
                </c:pt>
                <c:pt idx="208">
                  <c:v>-0.9094161198136583</c:v>
                </c:pt>
                <c:pt idx="209">
                  <c:v>-0.9133503809185854</c:v>
                </c:pt>
                <c:pt idx="210">
                  <c:v>-0.9172846833599284</c:v>
                </c:pt>
                <c:pt idx="211">
                  <c:v>-0.921219219983038</c:v>
                </c:pt>
                <c:pt idx="212">
                  <c:v>-0.9251541859966192</c:v>
                </c:pt>
                <c:pt idx="213">
                  <c:v>-0.9290897789679419</c:v>
                </c:pt>
                <c:pt idx="214">
                  <c:v>-0.9330261988180176</c:v>
                </c:pt>
                <c:pt idx="215">
                  <c:v>-0.9369636478167375</c:v>
                </c:pt>
                <c:pt idx="216">
                  <c:v>-0.9409023305779751</c:v>
                </c:pt>
                <c:pt idx="217">
                  <c:v>-0.9448424540546533</c:v>
                </c:pt>
                <c:pt idx="218">
                  <c:v>-0.9487842275337741</c:v>
                </c:pt>
                <c:pt idx="219">
                  <c:v>-0.9527278626314122</c:v>
                </c:pt>
                <c:pt idx="220">
                  <c:v>-0.956673573287674</c:v>
                </c:pt>
                <c:pt idx="221">
                  <c:v>-0.960621575761618</c:v>
                </c:pt>
                <c:pt idx="222">
                  <c:v>-0.9645720886261421</c:v>
                </c:pt>
                <c:pt idx="223">
                  <c:v>-0.9685253327628314</c:v>
                </c:pt>
                <c:pt idx="224">
                  <c:v>-0.9724815313567738</c:v>
                </c:pt>
                <c:pt idx="225">
                  <c:v>-0.9764409098913379</c:v>
                </c:pt>
                <c:pt idx="226">
                  <c:v>-0.9804036961429133</c:v>
                </c:pt>
                <c:pt idx="227">
                  <c:v>-0.9843701201756194</c:v>
                </c:pt>
                <c:pt idx="228">
                  <c:v>-0.9883404143359739</c:v>
                </c:pt>
                <c:pt idx="229">
                  <c:v>-0.9923148132475295</c:v>
                </c:pt>
                <c:pt idx="230">
                  <c:v>-0.9962935538054727</c:v>
                </c:pt>
                <c:pt idx="231">
                  <c:v>-1.000276875171187</c:v>
                </c:pt>
                <c:pt idx="232">
                  <c:v>-1.004265018766782</c:v>
                </c:pt>
                <c:pt idx="233">
                  <c:v>-1.0082582282695862</c:v>
                </c:pt>
                <c:pt idx="234">
                  <c:v>-1.012256749606604</c:v>
                </c:pt>
                <c:pt idx="235">
                  <c:v>-1.016260830948938</c:v>
                </c:pt>
                <c:pt idx="236">
                  <c:v>-1.0202707227061762</c:v>
                </c:pt>
                <c:pt idx="237">
                  <c:v>-1.0242866775207438</c:v>
                </c:pt>
                <c:pt idx="238">
                  <c:v>-1.0283089502622182</c:v>
                </c:pt>
                <c:pt idx="239">
                  <c:v>-1.0323377980216122</c:v>
                </c:pt>
                <c:pt idx="240">
                  <c:v>-1.036373480105619</c:v>
                </c:pt>
                <c:pt idx="241">
                  <c:v>-1.040416258030824</c:v>
                </c:pt>
                <c:pt idx="242">
                  <c:v>-1.044466395517881</c:v>
                </c:pt>
                <c:pt idx="243">
                  <c:v>-1.048524158485653</c:v>
                </c:pt>
                <c:pt idx="244">
                  <c:v>-1.0525898150453197</c:v>
                </c:pt>
                <c:pt idx="245">
                  <c:v>-1.0566636354944494</c:v>
                </c:pt>
                <c:pt idx="246">
                  <c:v>-1.0607458923110344</c:v>
                </c:pt>
                <c:pt idx="247">
                  <c:v>-1.0648368601474958</c:v>
                </c:pt>
                <c:pt idx="248">
                  <c:v>-1.0689368158246488</c:v>
                </c:pt>
                <c:pt idx="249">
                  <c:v>-1.0730460383256384</c:v>
                </c:pt>
                <c:pt idx="250">
                  <c:v>-1.0771648087898364</c:v>
                </c:pt>
                <c:pt idx="251">
                  <c:v>-1.0812933557518174</c:v>
                </c:pt>
                <c:pt idx="252">
                  <c:v>-1.0854316892391074</c:v>
                </c:pt>
                <c:pt idx="253">
                  <c:v>-1.0895797621801966</c:v>
                </c:pt>
                <c:pt idx="254">
                  <c:v>-1.093737524754918</c:v>
                </c:pt>
                <c:pt idx="255">
                  <c:v>-1.0979049243983312</c:v>
                </c:pt>
                <c:pt idx="256">
                  <c:v>-1.1020819058046476</c:v>
                </c:pt>
                <c:pt idx="257">
                  <c:v>-1.1062684109311922</c:v>
                </c:pt>
                <c:pt idx="258">
                  <c:v>-1.11046437900241</c:v>
                </c:pt>
                <c:pt idx="259">
                  <c:v>-1.1146697465139093</c:v>
                </c:pt>
                <c:pt idx="260">
                  <c:v>-1.1188844472365458</c:v>
                </c:pt>
                <c:pt idx="261">
                  <c:v>-1.1231084122205461</c:v>
                </c:pt>
                <c:pt idx="262">
                  <c:v>-1.1273415697996743</c:v>
                </c:pt>
                <c:pt idx="263">
                  <c:v>-1.131583845595432</c:v>
                </c:pt>
                <c:pt idx="264">
                  <c:v>-1.1358351625213063</c:v>
                </c:pt>
                <c:pt idx="265">
                  <c:v>-1.1400954407870498</c:v>
                </c:pt>
                <c:pt idx="266">
                  <c:v>-1.144364597903006</c:v>
                </c:pt>
                <c:pt idx="267">
                  <c:v>-1.1486425486844705</c:v>
                </c:pt>
                <c:pt idx="268">
                  <c:v>-1.1529292052560949</c:v>
                </c:pt>
                <c:pt idx="269">
                  <c:v>-1.1572244770563274</c:v>
                </c:pt>
                <c:pt idx="270">
                  <c:v>-1.1615282708418955</c:v>
                </c:pt>
                <c:pt idx="271">
                  <c:v>-1.1658404906923263</c:v>
                </c:pt>
                <c:pt idx="272">
                  <c:v>-1.1701610380145069</c:v>
                </c:pt>
                <c:pt idx="273">
                  <c:v>-1.1744898115472835</c:v>
                </c:pt>
                <c:pt idx="274">
                  <c:v>-1.1788267073661014</c:v>
                </c:pt>
                <c:pt idx="275">
                  <c:v>-1.1831716188876822</c:v>
                </c:pt>
                <c:pt idx="276">
                  <c:v>-1.1875244368747424</c:v>
                </c:pt>
                <c:pt idx="277">
                  <c:v>-1.1918850494407482</c:v>
                </c:pt>
                <c:pt idx="278">
                  <c:v>-1.196253342054712</c:v>
                </c:pt>
                <c:pt idx="279">
                  <c:v>-1.200629197546027</c:v>
                </c:pt>
                <c:pt idx="280">
                  <c:v>-1.2050124961093411</c:v>
                </c:pt>
                <c:pt idx="281">
                  <c:v>-1.2094031153094678</c:v>
                </c:pt>
                <c:pt idx="282">
                  <c:v>-1.2138009300863397</c:v>
                </c:pt>
                <c:pt idx="283">
                  <c:v>-1.2182058127599962</c:v>
                </c:pt>
                <c:pt idx="284">
                  <c:v>-1.2226176330356144</c:v>
                </c:pt>
                <c:pt idx="285">
                  <c:v>-1.2270362580085752</c:v>
                </c:pt>
                <c:pt idx="286">
                  <c:v>-1.2314615521695704</c:v>
                </c:pt>
                <c:pt idx="287">
                  <c:v>-1.2358933774097467</c:v>
                </c:pt>
                <c:pt idx="288">
                  <c:v>-1.2403315930258894</c:v>
                </c:pt>
                <c:pt idx="289">
                  <c:v>-1.2447760557256435</c:v>
                </c:pt>
                <c:pt idx="290">
                  <c:v>-1.249226619632774</c:v>
                </c:pt>
                <c:pt idx="291">
                  <c:v>-1.2536831362924652</c:v>
                </c:pt>
                <c:pt idx="292">
                  <c:v>-1.2581454546766557</c:v>
                </c:pt>
                <c:pt idx="293">
                  <c:v>-1.262613421189415</c:v>
                </c:pt>
                <c:pt idx="294">
                  <c:v>-1.2670868796723547</c:v>
                </c:pt>
                <c:pt idx="295">
                  <c:v>-1.2715656714100816</c:v>
                </c:pt>
                <c:pt idx="296">
                  <c:v>-1.2760496351356854</c:v>
                </c:pt>
                <c:pt idx="297">
                  <c:v>-1.2805386070362672</c:v>
                </c:pt>
                <c:pt idx="298">
                  <c:v>-1.285032420758503</c:v>
                </c:pt>
                <c:pt idx="299">
                  <c:v>-1.289530907414248</c:v>
                </c:pt>
                <c:pt idx="300">
                  <c:v>-1.2940338955861763</c:v>
                </c:pt>
                <c:pt idx="301">
                  <c:v>-1.2985412349685717</c:v>
                </c:pt>
                <c:pt idx="302">
                  <c:v>-1.3030528678473783</c:v>
                </c:pt>
                <c:pt idx="303">
                  <c:v>-1.3075687591944372</c:v>
                </c:pt>
                <c:pt idx="304">
                  <c:v>-1.3120888731762856</c:v>
                </c:pt>
                <c:pt idx="305">
                  <c:v>-1.3166131731556165</c:v>
                </c:pt>
                <c:pt idx="306">
                  <c:v>-1.3211416216927456</c:v>
                </c:pt>
                <c:pt idx="307">
                  <c:v>-1.3256741805470922</c:v>
                </c:pt>
                <c:pt idx="308">
                  <c:v>-1.330210810678671</c:v>
                </c:pt>
                <c:pt idx="309">
                  <c:v>-1.3347514722495932</c:v>
                </c:pt>
                <c:pt idx="310">
                  <c:v>-1.339296124625584</c:v>
                </c:pt>
                <c:pt idx="311">
                  <c:v>-1.3438447263775062</c:v>
                </c:pt>
                <c:pt idx="312">
                  <c:v>-1.3483972352828988</c:v>
                </c:pt>
                <c:pt idx="313">
                  <c:v>-1.3529536083275253</c:v>
                </c:pt>
                <c:pt idx="314">
                  <c:v>-1.3575138017069326</c:v>
                </c:pt>
                <c:pt idx="315">
                  <c:v>-1.3620777708280252</c:v>
                </c:pt>
                <c:pt idx="316">
                  <c:v>-1.3666454703106463</c:v>
                </c:pt>
                <c:pt idx="317">
                  <c:v>-1.3712168539891718</c:v>
                </c:pt>
                <c:pt idx="318">
                  <c:v>-1.3757918749141165</c:v>
                </c:pt>
                <c:pt idx="319">
                  <c:v>-1.3803704853537504</c:v>
                </c:pt>
                <c:pt idx="320">
                  <c:v>-1.3849526367957263</c:v>
                </c:pt>
                <c:pt idx="321">
                  <c:v>-1.3895382799487208</c:v>
                </c:pt>
                <c:pt idx="322">
                  <c:v>-1.3941273647440842</c:v>
                </c:pt>
                <c:pt idx="323">
                  <c:v>-1.3987198403375</c:v>
                </c:pt>
                <c:pt idx="324">
                  <c:v>-1.403315655110661</c:v>
                </c:pt>
                <c:pt idx="325">
                  <c:v>-1.4079147566729517</c:v>
                </c:pt>
                <c:pt idx="326">
                  <c:v>-1.412517091863144</c:v>
                </c:pt>
                <c:pt idx="327">
                  <c:v>-1.4171226067511047</c:v>
                </c:pt>
                <c:pt idx="328">
                  <c:v>-1.4217312466395107</c:v>
                </c:pt>
                <c:pt idx="329">
                  <c:v>-1.4263429560655794</c:v>
                </c:pt>
                <c:pt idx="330">
                  <c:v>-1.4309576788028084</c:v>
                </c:pt>
                <c:pt idx="331">
                  <c:v>-1.4355753578627264</c:v>
                </c:pt>
                <c:pt idx="332">
                  <c:v>-1.4401959354966538</c:v>
                </c:pt>
                <c:pt idx="333">
                  <c:v>-1.4448193531974782</c:v>
                </c:pt>
                <c:pt idx="334">
                  <c:v>-1.4494455517014349</c:v>
                </c:pt>
                <c:pt idx="335">
                  <c:v>-1.454074470989904</c:v>
                </c:pt>
                <c:pt idx="336">
                  <c:v>-1.4587060502912177</c:v>
                </c:pt>
                <c:pt idx="337">
                  <c:v>-1.4633402280824728</c:v>
                </c:pt>
                <c:pt idx="338">
                  <c:v>-1.4679769420913629</c:v>
                </c:pt>
                <c:pt idx="339">
                  <c:v>-1.4726161292980147</c:v>
                </c:pt>
                <c:pt idx="340">
                  <c:v>-1.4772577259368371</c:v>
                </c:pt>
                <c:pt idx="341">
                  <c:v>-1.4819016674983847</c:v>
                </c:pt>
                <c:pt idx="342">
                  <c:v>-1.4865478887312253</c:v>
                </c:pt>
                <c:pt idx="343">
                  <c:v>-1.4911963236438246</c:v>
                </c:pt>
                <c:pt idx="344">
                  <c:v>-1.4958469055064376</c:v>
                </c:pt>
                <c:pt idx="345">
                  <c:v>-1.5004995668530139</c:v>
                </c:pt>
                <c:pt idx="346">
                  <c:v>-1.5051542394831112</c:v>
                </c:pt>
                <c:pt idx="347">
                  <c:v>-1.50981085446382</c:v>
                </c:pt>
                <c:pt idx="348">
                  <c:v>-1.5144693421317015</c:v>
                </c:pt>
                <c:pt idx="349">
                  <c:v>-1.5191296320947312</c:v>
                </c:pt>
                <c:pt idx="350">
                  <c:v>-1.5237916532342597</c:v>
                </c:pt>
                <c:pt idx="351">
                  <c:v>-1.5284553383530386</c:v>
                </c:pt>
                <c:pt idx="352">
                  <c:v>-1.5331206382076263</c:v>
                </c:pt>
                <c:pt idx="353">
                  <c:v>-1.537787507733244</c:v>
                </c:pt>
                <c:pt idx="354">
                  <c:v>-1.5424559014219643</c:v>
                </c:pt>
                <c:pt idx="355">
                  <c:v>-1.5471257733238675</c:v>
                </c:pt>
                <c:pt idx="356">
                  <c:v>-1.5517970770481966</c:v>
                </c:pt>
                <c:pt idx="357">
                  <c:v>-1.5564697657645263</c:v>
                </c:pt>
                <c:pt idx="358">
                  <c:v>-1.5611437922039344</c:v>
                </c:pt>
                <c:pt idx="359">
                  <c:v>-1.5658191086601774</c:v>
                </c:pt>
                <c:pt idx="360">
                  <c:v>-1.5704956669908783</c:v>
                </c:pt>
                <c:pt idx="361">
                  <c:v>-1.5751734186187163</c:v>
                </c:pt>
                <c:pt idx="362">
                  <c:v>-1.579852314532624</c:v>
                </c:pt>
                <c:pt idx="363">
                  <c:v>-1.58453230528899</c:v>
                </c:pt>
                <c:pt idx="364">
                  <c:v>-1.5892133410128704</c:v>
                </c:pt>
                <c:pt idx="365">
                  <c:v>-1.5938953713992032</c:v>
                </c:pt>
                <c:pt idx="366">
                  <c:v>-1.5985783457140303</c:v>
                </c:pt>
                <c:pt idx="367">
                  <c:v>-1.6032622127957288</c:v>
                </c:pt>
                <c:pt idx="368">
                  <c:v>-1.6079469210562414</c:v>
                </c:pt>
                <c:pt idx="369">
                  <c:v>-1.6126324184823195</c:v>
                </c:pt>
                <c:pt idx="370">
                  <c:v>-1.6173186526367718</c:v>
                </c:pt>
                <c:pt idx="371">
                  <c:v>-1.6220055706597138</c:v>
                </c:pt>
                <c:pt idx="372">
                  <c:v>-1.62669311926983</c:v>
                </c:pt>
                <c:pt idx="373">
                  <c:v>-1.6313812447656373</c:v>
                </c:pt>
                <c:pt idx="374">
                  <c:v>-1.6360698930267594</c:v>
                </c:pt>
                <c:pt idx="375">
                  <c:v>-1.6407590095152016</c:v>
                </c:pt>
                <c:pt idx="376">
                  <c:v>-1.6454485392766365</c:v>
                </c:pt>
                <c:pt idx="377">
                  <c:v>-1.650138426941693</c:v>
                </c:pt>
                <c:pt idx="378">
                  <c:v>-1.6548286167272521</c:v>
                </c:pt>
                <c:pt idx="379">
                  <c:v>-1.6595190524377508</c:v>
                </c:pt>
                <c:pt idx="380">
                  <c:v>-1.6642096774664874</c:v>
                </c:pt>
                <c:pt idx="381">
                  <c:v>-1.6689004347969385</c:v>
                </c:pt>
                <c:pt idx="382">
                  <c:v>-1.6735912670040767</c:v>
                </c:pt>
                <c:pt idx="383">
                  <c:v>-1.6782821162556987</c:v>
                </c:pt>
                <c:pt idx="384">
                  <c:v>-1.6829729243137554</c:v>
                </c:pt>
                <c:pt idx="385">
                  <c:v>-1.687663632535693</c:v>
                </c:pt>
                <c:pt idx="386">
                  <c:v>-1.6923541818757946</c:v>
                </c:pt>
                <c:pt idx="387">
                  <c:v>-1.6970445128865308</c:v>
                </c:pt>
                <c:pt idx="388">
                  <c:v>-1.7017345657199159</c:v>
                </c:pt>
                <c:pt idx="389">
                  <c:v>-1.7064242801288714</c:v>
                </c:pt>
                <c:pt idx="390">
                  <c:v>-1.7111135954685912</c:v>
                </c:pt>
                <c:pt idx="391">
                  <c:v>-1.715802450697916</c:v>
                </c:pt>
                <c:pt idx="392">
                  <c:v>-1.7204907843807156</c:v>
                </c:pt>
                <c:pt idx="393">
                  <c:v>-1.7251785346872697</c:v>
                </c:pt>
                <c:pt idx="394">
                  <c:v>-1.7298656393956637</c:v>
                </c:pt>
                <c:pt idx="395">
                  <c:v>-1.7345520358931839</c:v>
                </c:pt>
                <c:pt idx="396">
                  <c:v>-1.7392376611777198</c:v>
                </c:pt>
                <c:pt idx="397">
                  <c:v>-1.743922451859174</c:v>
                </c:pt>
                <c:pt idx="398">
                  <c:v>-1.7486063441608775</c:v>
                </c:pt>
                <c:pt idx="399">
                  <c:v>-1.753289273921008</c:v>
                </c:pt>
                <c:pt idx="400">
                  <c:v>-1.757971176594018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CoeficienteF!$K$13</c:f>
              <c:strCache>
                <c:ptCount val="1"/>
                <c:pt idx="0">
                  <c:v>Brazo esc cos q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CoeficienteF!$E$14:$E$414</c:f>
              <c:numCache>
                <c:ptCount val="4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</c:numCache>
            </c:numRef>
          </c:xVal>
          <c:yVal>
            <c:numRef>
              <c:f>CoeficienteF!$K$14:$K$414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Ángulo escora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CoeficienteF!$N$14</c:f>
              <c:numCache>
                <c:ptCount val="1"/>
                <c:pt idx="0">
                  <c:v>40.0000000000003</c:v>
                </c:pt>
              </c:numCache>
            </c:numRef>
          </c:xVal>
          <c:yVal>
            <c:numRef>
              <c:f>CoeficienteF!$N$16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539857"/>
        <c:axId val="31858714"/>
      </c:scatterChart>
      <c:valAx>
        <c:axId val="353985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crossBetween val="midCat"/>
        <c:dispUnits/>
      </c:valAx>
      <c:valAx>
        <c:axId val="31858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2"/>
  <sheetViews>
    <sheetView workbookViewId="0" topLeftCell="A1">
      <selection activeCell="C1" sqref="C1"/>
    </sheetView>
  </sheetViews>
  <sheetFormatPr defaultColWidth="11.421875" defaultRowHeight="12.75"/>
  <cols>
    <col min="3" max="3" width="16.28125" style="0" customWidth="1"/>
    <col min="7" max="7" width="35.00390625" style="0" customWidth="1"/>
  </cols>
  <sheetData>
    <row r="2" spans="1:2" ht="12.75">
      <c r="A2" t="s">
        <v>154</v>
      </c>
      <c r="B2">
        <f>Inundación!B3</f>
        <v>10470.456999999999</v>
      </c>
    </row>
    <row r="3" spans="1:7" ht="12.75">
      <c r="A3" t="s">
        <v>159</v>
      </c>
      <c r="B3">
        <f>Inundación!D2</f>
        <v>0.89</v>
      </c>
      <c r="F3" s="24" t="s">
        <v>150</v>
      </c>
      <c r="G3" s="25"/>
    </row>
    <row r="4" spans="1:7" ht="12.75">
      <c r="A4" t="s">
        <v>2</v>
      </c>
      <c r="B4">
        <f>Inundación!D16</f>
        <v>-17.79</v>
      </c>
      <c r="F4" s="24"/>
      <c r="G4" s="25"/>
    </row>
    <row r="5" spans="1:7" ht="12.75">
      <c r="A5" t="s">
        <v>129</v>
      </c>
      <c r="B5">
        <f>Inundación!I21</f>
        <v>-1.3857045724133739</v>
      </c>
      <c r="E5">
        <v>1</v>
      </c>
      <c r="F5" s="24" t="s">
        <v>131</v>
      </c>
      <c r="G5" s="34">
        <f>$B$4*B5/134</f>
        <v>0.18396779360622328</v>
      </c>
    </row>
    <row r="6" spans="1:7" ht="12.75">
      <c r="A6" t="s">
        <v>155</v>
      </c>
      <c r="B6">
        <f>Inundación!D10</f>
        <v>30.75</v>
      </c>
      <c r="F6" s="24" t="s">
        <v>151</v>
      </c>
      <c r="G6" s="34">
        <f>B8+G5-$B$9</f>
        <v>5.463730125496602</v>
      </c>
    </row>
    <row r="7" spans="1:7" ht="12.75">
      <c r="A7" t="s">
        <v>156</v>
      </c>
      <c r="B7">
        <f>Inundación!D12</f>
        <v>21.4</v>
      </c>
      <c r="F7" s="24" t="s">
        <v>152</v>
      </c>
      <c r="G7" s="57">
        <f>G6*$B$6*$B$7*$B$10*$B$11</f>
        <v>3611.5869433239122</v>
      </c>
    </row>
    <row r="8" spans="1:7" ht="12.75">
      <c r="A8" t="s">
        <v>157</v>
      </c>
      <c r="B8">
        <f>AVERAGE(Inundación!I24:I25)</f>
        <v>6.479762331890379</v>
      </c>
      <c r="F8" s="24" t="s">
        <v>140</v>
      </c>
      <c r="G8" s="57">
        <f>$B$2+G7</f>
        <v>14082.043943323912</v>
      </c>
    </row>
    <row r="9" spans="1:7" ht="12.75">
      <c r="A9" t="s">
        <v>158</v>
      </c>
      <c r="B9">
        <f>Inundación!D13</f>
        <v>1.2</v>
      </c>
      <c r="F9" s="24" t="s">
        <v>149</v>
      </c>
      <c r="G9" s="34">
        <f>VLOOKUP(G8/$B$11,Rangob,10)</f>
        <v>6.52</v>
      </c>
    </row>
    <row r="10" spans="1:7" ht="12.75">
      <c r="A10" t="str">
        <f>Inundación!C14</f>
        <v>permeb. vol =</v>
      </c>
      <c r="B10">
        <f>Inundación!D14</f>
        <v>0.98</v>
      </c>
      <c r="F10" s="24" t="s">
        <v>141</v>
      </c>
      <c r="G10" s="58">
        <f>VLOOKUP(G8/$B$11,Rangob,4)</f>
        <v>181.43</v>
      </c>
    </row>
    <row r="11" spans="1:7" ht="12.75">
      <c r="A11" t="str">
        <f>Inundación!C1</f>
        <v>Densidad =</v>
      </c>
      <c r="B11">
        <f>Inundación!D1</f>
        <v>1.025</v>
      </c>
      <c r="F11" s="24" t="s">
        <v>142</v>
      </c>
      <c r="G11" s="58">
        <f>$B$12</f>
        <v>3.9663127375816227</v>
      </c>
    </row>
    <row r="12" spans="1:7" ht="12.75">
      <c r="A12" t="str">
        <f>Inundación!H16</f>
        <v>Con Mto unit</v>
      </c>
      <c r="B12">
        <f>Inundación!I16</f>
        <v>3.9663127375816227</v>
      </c>
      <c r="F12" s="24" t="s">
        <v>143</v>
      </c>
      <c r="G12" s="58">
        <f>G10-G11</f>
        <v>177.46368726241838</v>
      </c>
    </row>
    <row r="13" spans="6:7" ht="12.75">
      <c r="F13" s="24" t="s">
        <v>144</v>
      </c>
      <c r="G13" s="34">
        <f>($B$2*$B$3+G7*$B$4)/G8</f>
        <v>-3.900813348745057</v>
      </c>
    </row>
    <row r="14" spans="6:7" ht="12.75">
      <c r="F14" s="24" t="s">
        <v>38</v>
      </c>
      <c r="G14" s="34">
        <f>VLOOKUP(G8/$B$11,Rangob,5)</f>
        <v>-2.07</v>
      </c>
    </row>
    <row r="15" spans="6:7" ht="12.75">
      <c r="F15" s="24" t="s">
        <v>39</v>
      </c>
      <c r="G15" s="34">
        <f>VLOOKUP(G8/$B$11,Rangob,6)</f>
        <v>-0.97</v>
      </c>
    </row>
    <row r="16" spans="6:7" ht="12.75">
      <c r="F16" s="24" t="s">
        <v>129</v>
      </c>
      <c r="G16" s="34">
        <f>G8*(G13-G14)/(100*G12)</f>
        <v>-1.452781378926735</v>
      </c>
    </row>
    <row r="17" spans="6:7" ht="12.75">
      <c r="F17" s="24" t="s">
        <v>145</v>
      </c>
      <c r="G17" s="34">
        <f>G16*(eslora/2-G15)/134</f>
        <v>-0.736907091982464</v>
      </c>
    </row>
    <row r="18" spans="6:7" ht="12.75">
      <c r="F18" s="24" t="s">
        <v>146</v>
      </c>
      <c r="G18" s="34">
        <f>G16-G17</f>
        <v>-0.715874286944271</v>
      </c>
    </row>
    <row r="19" spans="6:7" ht="12.75">
      <c r="F19" s="16" t="s">
        <v>148</v>
      </c>
      <c r="G19" s="59">
        <f>G9-G18</f>
        <v>7.235874286944271</v>
      </c>
    </row>
    <row r="20" spans="6:7" ht="12.75">
      <c r="F20" s="16" t="s">
        <v>147</v>
      </c>
      <c r="G20" s="59">
        <f>G9+G17</f>
        <v>5.783092908017536</v>
      </c>
    </row>
    <row r="23" spans="5:7" ht="12.75">
      <c r="E23">
        <f>E5+1</f>
        <v>2</v>
      </c>
      <c r="F23" s="24" t="s">
        <v>131</v>
      </c>
      <c r="G23" s="34">
        <f>$B$4*(G20-G19)/134</f>
        <v>0.19287299053064638</v>
      </c>
    </row>
    <row r="24" spans="6:7" ht="12.75">
      <c r="F24" s="24" t="s">
        <v>151</v>
      </c>
      <c r="G24" s="34">
        <f>AVERAGE(G19:G20)+G23-$B$9</f>
        <v>5.5023565880115495</v>
      </c>
    </row>
    <row r="25" spans="6:7" ht="12.75">
      <c r="F25" s="24" t="s">
        <v>152</v>
      </c>
      <c r="G25" s="57">
        <f>G24*$B$6*$B$7*$B$10*$B$11</f>
        <v>3637.1194686283343</v>
      </c>
    </row>
    <row r="26" spans="6:7" ht="12.75">
      <c r="F26" s="24" t="s">
        <v>140</v>
      </c>
      <c r="G26" s="57">
        <f>$B$2+G25</f>
        <v>14107.576468628333</v>
      </c>
    </row>
    <row r="27" spans="6:7" ht="12.75">
      <c r="F27" s="24" t="s">
        <v>149</v>
      </c>
      <c r="G27" s="34">
        <f>VLOOKUP(G26/$B$11,Rangob,10)</f>
        <v>6.53</v>
      </c>
    </row>
    <row r="28" spans="6:7" ht="12.75">
      <c r="F28" s="24" t="s">
        <v>141</v>
      </c>
      <c r="G28" s="58">
        <f>VLOOKUP(G26/$B$11,Rangob,4)</f>
        <v>181.54</v>
      </c>
    </row>
    <row r="29" spans="6:7" ht="12.75">
      <c r="F29" s="24" t="s">
        <v>142</v>
      </c>
      <c r="G29" s="58">
        <f>$B$12</f>
        <v>3.9663127375816227</v>
      </c>
    </row>
    <row r="30" spans="6:7" ht="12.75">
      <c r="F30" s="24" t="s">
        <v>143</v>
      </c>
      <c r="G30" s="58">
        <f>G28-G29</f>
        <v>177.57368726241836</v>
      </c>
    </row>
    <row r="31" spans="6:7" ht="12.75">
      <c r="F31" s="24" t="s">
        <v>144</v>
      </c>
      <c r="G31" s="34">
        <f>($B$2*$B$3+G25*$B$4)/G26</f>
        <v>-3.9259506223525835</v>
      </c>
    </row>
    <row r="32" spans="6:7" ht="12.75">
      <c r="F32" s="24" t="s">
        <v>38</v>
      </c>
      <c r="G32" s="34">
        <f>VLOOKUP(G26/$B$11,Rangob,5)</f>
        <v>-2.07</v>
      </c>
    </row>
    <row r="33" spans="6:7" ht="12.75">
      <c r="F33" s="24" t="s">
        <v>39</v>
      </c>
      <c r="G33" s="34">
        <f>VLOOKUP(G26/$B$11,Rangob,6)</f>
        <v>-0.97</v>
      </c>
    </row>
    <row r="34" spans="6:7" ht="12.75">
      <c r="F34" s="24" t="s">
        <v>129</v>
      </c>
      <c r="G34" s="34">
        <f>G26*(G31-G32)/(100*G30)</f>
        <v>-1.474484521355027</v>
      </c>
    </row>
    <row r="35" spans="6:7" ht="12.75">
      <c r="F35" s="24" t="s">
        <v>145</v>
      </c>
      <c r="G35" s="34">
        <f>G34*(eslora/2-G33)/134</f>
        <v>-0.7479157680335909</v>
      </c>
    </row>
    <row r="36" spans="6:7" ht="12.75">
      <c r="F36" s="24" t="s">
        <v>146</v>
      </c>
      <c r="G36" s="34">
        <f>G34-G35</f>
        <v>-0.7265687533214361</v>
      </c>
    </row>
    <row r="37" spans="6:7" ht="12.75">
      <c r="F37" s="16" t="s">
        <v>148</v>
      </c>
      <c r="G37" s="59">
        <f>G27-G36</f>
        <v>7.256568753321436</v>
      </c>
    </row>
    <row r="38" spans="6:7" ht="12.75">
      <c r="F38" s="16" t="s">
        <v>147</v>
      </c>
      <c r="G38" s="59">
        <f>G27+G35</f>
        <v>5.782084231966409</v>
      </c>
    </row>
    <row r="41" spans="5:7" ht="12.75">
      <c r="E41">
        <f>E23+1</f>
        <v>3</v>
      </c>
      <c r="F41" s="24" t="s">
        <v>131</v>
      </c>
      <c r="G41" s="34">
        <f>$B$4*(G38-G37)/134</f>
        <v>0.19575432563362635</v>
      </c>
    </row>
    <row r="42" spans="6:7" ht="12.75">
      <c r="F42" s="24" t="s">
        <v>151</v>
      </c>
      <c r="G42" s="34">
        <f>AVERAGE(G37:G38)+G41-$B$9</f>
        <v>5.515080818277549</v>
      </c>
    </row>
    <row r="43" spans="6:7" ht="12.75">
      <c r="F43" s="24" t="s">
        <v>152</v>
      </c>
      <c r="G43" s="57">
        <f>G42*$B$6*$B$7*$B$10*$B$11</f>
        <v>3645.530327663644</v>
      </c>
    </row>
    <row r="44" spans="6:7" ht="12.75">
      <c r="F44" s="24" t="s">
        <v>140</v>
      </c>
      <c r="G44" s="57">
        <f>$B$2+G43</f>
        <v>14115.987327663643</v>
      </c>
    </row>
    <row r="45" spans="6:7" ht="12.75">
      <c r="F45" s="24" t="s">
        <v>149</v>
      </c>
      <c r="G45" s="34">
        <f>VLOOKUP(G44/$B$11,Rangob,10)</f>
        <v>6.54</v>
      </c>
    </row>
    <row r="46" spans="6:7" ht="12.75">
      <c r="F46" s="24" t="s">
        <v>141</v>
      </c>
      <c r="G46" s="58">
        <f>VLOOKUP(G44/$B$11,Rangob,4)</f>
        <v>181.65</v>
      </c>
    </row>
    <row r="47" spans="6:7" ht="12.75">
      <c r="F47" s="24" t="s">
        <v>142</v>
      </c>
      <c r="G47" s="58">
        <f>$B$12</f>
        <v>3.9663127375816227</v>
      </c>
    </row>
    <row r="48" spans="6:7" ht="12.75">
      <c r="F48" s="24" t="s">
        <v>143</v>
      </c>
      <c r="G48" s="58">
        <f>G46-G47</f>
        <v>177.68368726241837</v>
      </c>
    </row>
    <row r="49" spans="6:7" ht="12.75">
      <c r="F49" s="24" t="s">
        <v>144</v>
      </c>
      <c r="G49" s="34">
        <f>($B$2*$B$3+G43*$B$4)/G44</f>
        <v>-3.934211366873475</v>
      </c>
    </row>
    <row r="50" spans="6:7" ht="12.75">
      <c r="F50" s="24" t="s">
        <v>38</v>
      </c>
      <c r="G50" s="34">
        <f>VLOOKUP(G44/$B$11,Rangob,5)</f>
        <v>-2.06</v>
      </c>
    </row>
    <row r="51" spans="6:7" ht="12.75">
      <c r="F51" s="24" t="s">
        <v>39</v>
      </c>
      <c r="G51" s="34">
        <f>VLOOKUP(G44/$B$11,Rangob,6)</f>
        <v>-0.96</v>
      </c>
    </row>
    <row r="52" spans="6:7" ht="12.75">
      <c r="F52" s="24" t="s">
        <v>129</v>
      </c>
      <c r="G52" s="34">
        <f>G44*(G49-G50)/(100*G48)</f>
        <v>-1.488957388928796</v>
      </c>
    </row>
    <row r="53" spans="6:7" ht="12.75">
      <c r="F53" s="24" t="s">
        <v>145</v>
      </c>
      <c r="G53" s="34">
        <f>G52*(eslora/2-G51)/134</f>
        <v>-0.7551458518776191</v>
      </c>
    </row>
    <row r="54" spans="6:7" ht="12.75">
      <c r="F54" s="24" t="s">
        <v>146</v>
      </c>
      <c r="G54" s="34">
        <f>G52-G53</f>
        <v>-0.7338115370511769</v>
      </c>
    </row>
    <row r="55" spans="6:7" ht="12.75">
      <c r="F55" s="16" t="s">
        <v>148</v>
      </c>
      <c r="G55" s="59">
        <f>G45-G54</f>
        <v>7.273811537051177</v>
      </c>
    </row>
    <row r="56" spans="6:7" ht="12.75">
      <c r="F56" s="16" t="s">
        <v>147</v>
      </c>
      <c r="G56" s="59">
        <f>G45+G53</f>
        <v>5.784854148122381</v>
      </c>
    </row>
    <row r="59" spans="5:7" ht="12.75">
      <c r="E59">
        <f>E41+1</f>
        <v>4</v>
      </c>
      <c r="F59" s="24" t="s">
        <v>131</v>
      </c>
      <c r="G59" s="34">
        <f>$B$4*(G56-G55)/134</f>
        <v>0.1976757608137558</v>
      </c>
    </row>
    <row r="60" spans="6:7" ht="12.75">
      <c r="F60" s="24" t="s">
        <v>151</v>
      </c>
      <c r="G60" s="34">
        <f>AVERAGE(G55:G56)+G59-$B$9</f>
        <v>5.527008603400534</v>
      </c>
    </row>
    <row r="61" spans="6:7" ht="12.75">
      <c r="F61" s="24" t="s">
        <v>152</v>
      </c>
      <c r="G61" s="57">
        <f>G60*$B$6*$B$7*$B$10*$B$11</f>
        <v>3653.414727519326</v>
      </c>
    </row>
    <row r="62" spans="6:7" ht="12.75">
      <c r="F62" s="24" t="s">
        <v>140</v>
      </c>
      <c r="G62" s="57">
        <f>$B$2+G61</f>
        <v>14123.871727519325</v>
      </c>
    </row>
    <row r="63" spans="6:7" ht="12.75">
      <c r="F63" s="24" t="s">
        <v>149</v>
      </c>
      <c r="G63" s="34">
        <f>VLOOKUP(G62/$B$11,Rangob,10)</f>
        <v>6.54</v>
      </c>
    </row>
    <row r="64" spans="6:7" ht="12.75">
      <c r="F64" s="24" t="s">
        <v>141</v>
      </c>
      <c r="G64" s="58">
        <f>VLOOKUP(G62/$B$11,Rangob,4)</f>
        <v>181.65</v>
      </c>
    </row>
    <row r="65" spans="6:7" ht="12.75">
      <c r="F65" s="24" t="s">
        <v>142</v>
      </c>
      <c r="G65" s="58">
        <f>$B$12</f>
        <v>3.9663127375816227</v>
      </c>
    </row>
    <row r="66" spans="6:7" ht="12.75">
      <c r="F66" s="24" t="s">
        <v>143</v>
      </c>
      <c r="G66" s="58">
        <f>G64-G65</f>
        <v>177.68368726241837</v>
      </c>
    </row>
    <row r="67" spans="6:7" ht="12.75">
      <c r="F67" s="24" t="s">
        <v>144</v>
      </c>
      <c r="G67" s="34">
        <f>($B$2*$B$3+G61*$B$4)/G62</f>
        <v>-3.941946114116083</v>
      </c>
    </row>
    <row r="68" spans="6:7" ht="12.75">
      <c r="F68" s="24" t="s">
        <v>38</v>
      </c>
      <c r="G68" s="34">
        <f>VLOOKUP(G62/$B$11,Rangob,5)</f>
        <v>-2.06</v>
      </c>
    </row>
    <row r="69" spans="6:7" ht="12.75">
      <c r="F69" s="24" t="s">
        <v>39</v>
      </c>
      <c r="G69" s="34">
        <f>VLOOKUP(G62/$B$11,Rangob,6)</f>
        <v>-0.96</v>
      </c>
    </row>
    <row r="70" spans="6:7" ht="12.75">
      <c r="F70" s="24" t="s">
        <v>129</v>
      </c>
      <c r="G70" s="34">
        <f>G62*(G67-G68)/(100*G66)</f>
        <v>-1.4959372986571837</v>
      </c>
    </row>
    <row r="71" spans="6:7" ht="12.75">
      <c r="F71" s="24" t="s">
        <v>145</v>
      </c>
      <c r="G71" s="34">
        <f>G70*(eslora/2-G69)/134</f>
        <v>-0.7586858120652402</v>
      </c>
    </row>
    <row r="72" spans="6:7" ht="12.75">
      <c r="F72" s="24" t="s">
        <v>146</v>
      </c>
      <c r="G72" s="34">
        <f>G70-G71</f>
        <v>-0.7372514865919435</v>
      </c>
    </row>
    <row r="73" spans="6:7" ht="12.75">
      <c r="F73" s="16" t="s">
        <v>148</v>
      </c>
      <c r="G73" s="59">
        <f>G63-G72</f>
        <v>7.277251486591943</v>
      </c>
    </row>
    <row r="74" spans="6:7" ht="12.75">
      <c r="F74" s="16" t="s">
        <v>147</v>
      </c>
      <c r="G74" s="59">
        <f>G63+G71</f>
        <v>5.781314187934759</v>
      </c>
    </row>
    <row r="77" spans="5:7" ht="12.75">
      <c r="E77">
        <f>E59+1</f>
        <v>5</v>
      </c>
      <c r="F77" s="24" t="s">
        <v>131</v>
      </c>
      <c r="G77" s="34">
        <f>$B$4*(G74-G73)/134</f>
        <v>0.19860242196351718</v>
      </c>
    </row>
    <row r="78" spans="6:7" ht="12.75">
      <c r="F78" s="24" t="s">
        <v>151</v>
      </c>
      <c r="G78" s="34">
        <f>AVERAGE(G73:G74)+G77-$B$9</f>
        <v>5.527885259226868</v>
      </c>
    </row>
    <row r="79" spans="6:7" ht="12.75">
      <c r="F79" s="24" t="s">
        <v>152</v>
      </c>
      <c r="G79" s="57">
        <f>G78*$B$6*$B$7*$B$10*$B$11</f>
        <v>3653.9942068609935</v>
      </c>
    </row>
    <row r="80" spans="6:7" ht="12.75">
      <c r="F80" s="24" t="s">
        <v>140</v>
      </c>
      <c r="G80" s="57">
        <f>$B$2+G79</f>
        <v>14124.451206860991</v>
      </c>
    </row>
    <row r="81" spans="6:7" ht="12.75">
      <c r="F81" s="24" t="s">
        <v>149</v>
      </c>
      <c r="G81" s="34">
        <f>VLOOKUP(G80/$B$11,Rangob,10)</f>
        <v>6.54</v>
      </c>
    </row>
    <row r="82" spans="6:7" ht="12.75">
      <c r="F82" s="24" t="s">
        <v>141</v>
      </c>
      <c r="G82" s="58">
        <f>VLOOKUP(G80/$B$11,Rangob,4)</f>
        <v>181.65</v>
      </c>
    </row>
    <row r="83" spans="6:7" ht="12.75">
      <c r="F83" s="24" t="s">
        <v>142</v>
      </c>
      <c r="G83" s="58">
        <f>$B$12</f>
        <v>3.9663127375816227</v>
      </c>
    </row>
    <row r="84" spans="6:7" ht="12.75">
      <c r="F84" s="24" t="s">
        <v>143</v>
      </c>
      <c r="G84" s="58">
        <f>G82-G83</f>
        <v>177.68368726241837</v>
      </c>
    </row>
    <row r="85" spans="6:7" ht="12.75">
      <c r="F85" s="24" t="s">
        <v>144</v>
      </c>
      <c r="G85" s="34">
        <f>($B$2*$B$3+G79*$B$4)/G80</f>
        <v>-3.942514253793274</v>
      </c>
    </row>
    <row r="86" spans="6:7" ht="12.75">
      <c r="F86" s="24" t="s">
        <v>38</v>
      </c>
      <c r="G86" s="34">
        <f>VLOOKUP(G80/$B$11,Rangob,5)</f>
        <v>-2.06</v>
      </c>
    </row>
    <row r="87" spans="6:7" ht="12.75">
      <c r="F87" s="24" t="s">
        <v>39</v>
      </c>
      <c r="G87" s="34">
        <f>VLOOKUP(G80/$B$11,Rangob,6)</f>
        <v>-0.96</v>
      </c>
    </row>
    <row r="88" spans="6:7" ht="12.75">
      <c r="F88" s="24" t="s">
        <v>129</v>
      </c>
      <c r="G88" s="34">
        <f>G80*(G85-G86)/(100*G84)</f>
        <v>-1.4964503007332248</v>
      </c>
    </row>
    <row r="89" spans="6:7" ht="12.75">
      <c r="F89" s="24" t="s">
        <v>145</v>
      </c>
      <c r="G89" s="34">
        <f>G88*(eslora/2-G87)/134</f>
        <v>-0.7589459883420145</v>
      </c>
    </row>
    <row r="90" spans="6:7" ht="12.75">
      <c r="F90" s="24" t="s">
        <v>146</v>
      </c>
      <c r="G90" s="34">
        <f>G88-G89</f>
        <v>-0.7375043123912103</v>
      </c>
    </row>
    <row r="91" spans="6:7" ht="12.75">
      <c r="F91" s="16" t="s">
        <v>148</v>
      </c>
      <c r="G91" s="59">
        <f>G81-G90</f>
        <v>7.27750431239121</v>
      </c>
    </row>
    <row r="92" spans="6:7" ht="12.75">
      <c r="F92" s="16" t="s">
        <v>147</v>
      </c>
      <c r="G92" s="59">
        <f>G81+G89</f>
        <v>5.781054011657986</v>
      </c>
    </row>
    <row r="95" spans="5:7" ht="12.75">
      <c r="E95">
        <f>E77+1</f>
        <v>6</v>
      </c>
      <c r="F95" s="24" t="s">
        <v>131</v>
      </c>
      <c r="G95" s="34">
        <f>$B$4*(G92-G91)/134</f>
        <v>0.1986705287316721</v>
      </c>
    </row>
    <row r="96" spans="6:7" ht="12.75">
      <c r="F96" s="24" t="s">
        <v>151</v>
      </c>
      <c r="G96" s="34">
        <f>AVERAGE(G91:G92)+G95-$B$9</f>
        <v>5.5279496907562695</v>
      </c>
    </row>
    <row r="97" spans="6:7" ht="12.75">
      <c r="F97" s="24" t="s">
        <v>152</v>
      </c>
      <c r="G97" s="57">
        <f>G96*$B$6*$B$7*$B$10*$B$11</f>
        <v>3654.036796825172</v>
      </c>
    </row>
    <row r="98" spans="6:7" ht="12.75">
      <c r="F98" s="24" t="s">
        <v>140</v>
      </c>
      <c r="G98" s="57">
        <f>$B$2+G97</f>
        <v>14124.49379682517</v>
      </c>
    </row>
    <row r="99" spans="6:7" ht="12.75">
      <c r="F99" s="24" t="s">
        <v>149</v>
      </c>
      <c r="G99" s="34">
        <f>VLOOKUP(G98/$B$11,Rangob,10)</f>
        <v>6.54</v>
      </c>
    </row>
    <row r="100" spans="6:7" ht="12.75">
      <c r="F100" s="24" t="s">
        <v>141</v>
      </c>
      <c r="G100" s="58">
        <f>VLOOKUP(G98/$B$11,Rangob,4)</f>
        <v>181.65</v>
      </c>
    </row>
    <row r="101" spans="6:7" ht="12.75">
      <c r="F101" s="24" t="s">
        <v>142</v>
      </c>
      <c r="G101" s="58">
        <f>$B$12</f>
        <v>3.9663127375816227</v>
      </c>
    </row>
    <row r="102" spans="6:7" ht="12.75">
      <c r="F102" s="24" t="s">
        <v>143</v>
      </c>
      <c r="G102" s="58">
        <f>G100-G101</f>
        <v>177.68368726241837</v>
      </c>
    </row>
    <row r="103" spans="6:7" ht="12.75">
      <c r="F103" s="24" t="s">
        <v>144</v>
      </c>
      <c r="G103" s="34">
        <f>($B$2*$B$3+G97*$B$4)/G98</f>
        <v>-3.942556008487664</v>
      </c>
    </row>
    <row r="104" spans="6:7" ht="12.75">
      <c r="F104" s="24" t="s">
        <v>38</v>
      </c>
      <c r="G104" s="34">
        <f>VLOOKUP(G98/$B$11,Rangob,5)</f>
        <v>-2.06</v>
      </c>
    </row>
    <row r="105" spans="6:7" ht="12.75">
      <c r="F105" s="24" t="s">
        <v>39</v>
      </c>
      <c r="G105" s="34">
        <f>VLOOKUP(G98/$B$11,Rangob,6)</f>
        <v>-0.96</v>
      </c>
    </row>
    <row r="106" spans="6:7" ht="12.75">
      <c r="F106" s="24" t="s">
        <v>129</v>
      </c>
      <c r="G106" s="34">
        <f>G98*(G103-G104)/(100*G102)</f>
        <v>-1.4964880048211386</v>
      </c>
    </row>
    <row r="107" spans="6:7" ht="12.75">
      <c r="F107" s="24" t="s">
        <v>145</v>
      </c>
      <c r="G107" s="34">
        <f>G106*(eslora/2-G105)/134</f>
        <v>-0.7589651105048102</v>
      </c>
    </row>
    <row r="108" spans="6:7" ht="12.75">
      <c r="F108" s="24" t="s">
        <v>146</v>
      </c>
      <c r="G108" s="34">
        <f>G106-G107</f>
        <v>-0.7375228943163284</v>
      </c>
    </row>
    <row r="109" spans="6:7" ht="12.75">
      <c r="F109" s="16" t="s">
        <v>148</v>
      </c>
      <c r="G109" s="59">
        <f>G99-G108</f>
        <v>7.277522894316329</v>
      </c>
    </row>
    <row r="110" spans="6:7" ht="12.75">
      <c r="F110" s="16" t="s">
        <v>147</v>
      </c>
      <c r="G110" s="59">
        <f>G99+G107</f>
        <v>5.7810348894951895</v>
      </c>
    </row>
    <row r="113" spans="5:7" ht="12.75">
      <c r="E113">
        <f>E95+1</f>
        <v>7</v>
      </c>
      <c r="F113" s="24" t="s">
        <v>131</v>
      </c>
      <c r="G113" s="34">
        <f>$B$4*(G110-G109)/134</f>
        <v>0.19867553437140348</v>
      </c>
    </row>
    <row r="114" spans="6:7" ht="12.75">
      <c r="F114" s="24" t="s">
        <v>151</v>
      </c>
      <c r="G114" s="34">
        <f>AVERAGE(G109:G110)+G113-$B$9</f>
        <v>5.527954426277163</v>
      </c>
    </row>
    <row r="115" spans="6:7" ht="12.75">
      <c r="F115" s="24" t="s">
        <v>152</v>
      </c>
      <c r="G115" s="57">
        <f>G114*$B$6*$B$7*$B$10*$B$11</f>
        <v>3654.039927057639</v>
      </c>
    </row>
    <row r="116" spans="6:7" ht="12.75">
      <c r="F116" s="24" t="s">
        <v>140</v>
      </c>
      <c r="G116" s="57">
        <f>$B$2+G115</f>
        <v>14124.496927057637</v>
      </c>
    </row>
    <row r="117" spans="6:7" ht="12.75">
      <c r="F117" s="24" t="s">
        <v>149</v>
      </c>
      <c r="G117" s="34">
        <f>VLOOKUP(G116/$B$11,Rangob,10)</f>
        <v>6.54</v>
      </c>
    </row>
    <row r="118" spans="6:7" ht="12.75">
      <c r="F118" s="24" t="s">
        <v>141</v>
      </c>
      <c r="G118" s="58">
        <f>VLOOKUP(G116/$B$11,Rangob,4)</f>
        <v>181.65</v>
      </c>
    </row>
    <row r="119" spans="6:7" ht="12.75">
      <c r="F119" s="24" t="s">
        <v>142</v>
      </c>
      <c r="G119" s="58">
        <f>$B$12</f>
        <v>3.9663127375816227</v>
      </c>
    </row>
    <row r="120" spans="6:7" ht="12.75">
      <c r="F120" s="24" t="s">
        <v>143</v>
      </c>
      <c r="G120" s="58">
        <f>G118-G119</f>
        <v>177.68368726241837</v>
      </c>
    </row>
    <row r="121" spans="6:7" ht="12.75">
      <c r="F121" s="24" t="s">
        <v>144</v>
      </c>
      <c r="G121" s="34">
        <f>($B$2*$B$3+G115*$B$4)/G116</f>
        <v>-3.9425590773204156</v>
      </c>
    </row>
    <row r="122" spans="6:7" ht="12.75">
      <c r="F122" s="24" t="s">
        <v>38</v>
      </c>
      <c r="G122" s="34">
        <f>VLOOKUP(G116/$B$11,Rangob,5)</f>
        <v>-2.06</v>
      </c>
    </row>
    <row r="123" spans="6:7" ht="12.75">
      <c r="F123" s="24" t="s">
        <v>39</v>
      </c>
      <c r="G123" s="34">
        <f>VLOOKUP(G116/$B$11,Rangob,6)</f>
        <v>-0.96</v>
      </c>
    </row>
    <row r="124" spans="6:7" ht="12.75">
      <c r="F124" s="24" t="s">
        <v>129</v>
      </c>
      <c r="G124" s="34">
        <f>G116*(G121-G122)/(100*G120)</f>
        <v>-1.496490775956602</v>
      </c>
    </row>
    <row r="125" spans="6:7" ht="12.75">
      <c r="F125" s="24" t="s">
        <v>145</v>
      </c>
      <c r="G125" s="34">
        <f>G124*(eslora/2-G123)/134</f>
        <v>-0.7589665159254526</v>
      </c>
    </row>
    <row r="126" spans="6:7" ht="12.75">
      <c r="F126" s="24" t="s">
        <v>146</v>
      </c>
      <c r="G126" s="34">
        <f>G124-G125</f>
        <v>-0.7375242600311493</v>
      </c>
    </row>
    <row r="127" spans="6:7" ht="12.75">
      <c r="F127" s="16" t="s">
        <v>148</v>
      </c>
      <c r="G127" s="59">
        <f>G117-G126</f>
        <v>7.277524260031149</v>
      </c>
    </row>
    <row r="128" spans="6:7" ht="12.75">
      <c r="F128" s="16" t="s">
        <v>147</v>
      </c>
      <c r="G128" s="59">
        <f>G117+G125</f>
        <v>5.781033484074547</v>
      </c>
    </row>
    <row r="131" spans="5:7" ht="12.75">
      <c r="E131">
        <f>E113+1</f>
        <v>8</v>
      </c>
      <c r="F131" s="24" t="s">
        <v>131</v>
      </c>
      <c r="G131" s="34">
        <f>$B$4*(G128-G127)/134</f>
        <v>0.1986759022706563</v>
      </c>
    </row>
    <row r="132" spans="6:7" ht="12.75">
      <c r="F132" s="24" t="s">
        <v>151</v>
      </c>
      <c r="G132" s="34">
        <f>AVERAGE(G127:G128)+G131-$B$9</f>
        <v>5.527954774323504</v>
      </c>
    </row>
    <row r="133" spans="6:7" ht="12.75">
      <c r="F133" s="24" t="s">
        <v>152</v>
      </c>
      <c r="G133" s="57">
        <f>G132*$B$6*$B$7*$B$10*$B$11</f>
        <v>3654.0401571201774</v>
      </c>
    </row>
    <row r="134" spans="6:7" ht="12.75">
      <c r="F134" s="24" t="s">
        <v>140</v>
      </c>
      <c r="G134" s="57">
        <f>$B$2+G133</f>
        <v>14124.497157120175</v>
      </c>
    </row>
    <row r="135" spans="6:7" ht="12.75">
      <c r="F135" s="24" t="s">
        <v>149</v>
      </c>
      <c r="G135" s="34">
        <f>VLOOKUP(G134/$B$11,Rangob,10)</f>
        <v>6.54</v>
      </c>
    </row>
    <row r="136" spans="6:7" ht="12.75">
      <c r="F136" s="24" t="s">
        <v>141</v>
      </c>
      <c r="G136" s="58">
        <f>VLOOKUP(G134/$B$11,Rangob,4)</f>
        <v>181.65</v>
      </c>
    </row>
    <row r="137" spans="6:7" ht="12.75">
      <c r="F137" s="24" t="s">
        <v>142</v>
      </c>
      <c r="G137" s="58">
        <f>$B$12</f>
        <v>3.9663127375816227</v>
      </c>
    </row>
    <row r="138" spans="6:7" ht="12.75">
      <c r="F138" s="24" t="s">
        <v>143</v>
      </c>
      <c r="G138" s="58">
        <f>G136-G137</f>
        <v>177.68368726241837</v>
      </c>
    </row>
    <row r="139" spans="6:7" ht="12.75">
      <c r="F139" s="24" t="s">
        <v>144</v>
      </c>
      <c r="G139" s="34">
        <f>($B$2*$B$3+G133*$B$4)/G134</f>
        <v>-3.942559302870208</v>
      </c>
    </row>
    <row r="140" spans="6:7" ht="12.75">
      <c r="F140" s="24" t="s">
        <v>38</v>
      </c>
      <c r="G140" s="34">
        <f>VLOOKUP(G134/$B$11,Rangob,5)</f>
        <v>-2.06</v>
      </c>
    </row>
    <row r="141" spans="6:7" ht="12.75">
      <c r="F141" s="24" t="s">
        <v>39</v>
      </c>
      <c r="G141" s="34">
        <f>VLOOKUP(G134/$B$11,Rangob,6)</f>
        <v>-0.96</v>
      </c>
    </row>
    <row r="142" spans="6:7" ht="12.75">
      <c r="F142" s="24" t="s">
        <v>129</v>
      </c>
      <c r="G142" s="34">
        <f>G134*(G139-G140)/(100*G138)</f>
        <v>-1.4964909796266057</v>
      </c>
    </row>
    <row r="143" spans="6:7" ht="12.75">
      <c r="F143" s="24" t="s">
        <v>145</v>
      </c>
      <c r="G143" s="34">
        <f>G142*(eslora/2-G141)/134</f>
        <v>-0.758966619219583</v>
      </c>
    </row>
    <row r="144" spans="6:7" ht="12.75">
      <c r="F144" s="24" t="s">
        <v>146</v>
      </c>
      <c r="G144" s="34">
        <f>G142-G143</f>
        <v>-0.7375243604070227</v>
      </c>
    </row>
    <row r="145" spans="6:7" ht="12.75">
      <c r="F145" s="16" t="s">
        <v>148</v>
      </c>
      <c r="G145" s="59">
        <f>G135-G144</f>
        <v>7.277524360407023</v>
      </c>
    </row>
    <row r="146" spans="6:7" ht="12.75">
      <c r="F146" s="16" t="s">
        <v>147</v>
      </c>
      <c r="G146" s="59">
        <f>G135+G143</f>
        <v>5.781033380780417</v>
      </c>
    </row>
    <row r="149" spans="5:7" ht="12.75">
      <c r="E149">
        <f>E131+1</f>
        <v>9</v>
      </c>
      <c r="F149" s="24" t="s">
        <v>131</v>
      </c>
      <c r="G149" s="34">
        <f>$B$4*(G146-G145)/134</f>
        <v>0.19867592931012928</v>
      </c>
    </row>
    <row r="150" spans="6:7" ht="12.75">
      <c r="F150" s="24" t="s">
        <v>151</v>
      </c>
      <c r="G150" s="34">
        <f>AVERAGE(G145:G146)+G149-$B$9</f>
        <v>5.527954799903848</v>
      </c>
    </row>
    <row r="151" spans="6:7" ht="12.75">
      <c r="F151" s="24" t="s">
        <v>152</v>
      </c>
      <c r="G151" s="57">
        <f>G150*$B$6*$B$7*$B$10*$B$11</f>
        <v>3654.040174029072</v>
      </c>
    </row>
    <row r="152" spans="6:7" ht="12.75">
      <c r="F152" s="24" t="s">
        <v>140</v>
      </c>
      <c r="G152" s="57">
        <f>$B$2+G151</f>
        <v>14124.497174029071</v>
      </c>
    </row>
    <row r="153" spans="6:7" ht="12.75">
      <c r="F153" s="24" t="s">
        <v>149</v>
      </c>
      <c r="G153" s="34">
        <f>VLOOKUP(G152/$B$11,Rangob,10)</f>
        <v>6.54</v>
      </c>
    </row>
    <row r="154" spans="6:7" ht="12.75">
      <c r="F154" s="24" t="s">
        <v>141</v>
      </c>
      <c r="G154" s="58">
        <f>VLOOKUP(G152/$B$11,Rangob,4)</f>
        <v>181.65</v>
      </c>
    </row>
    <row r="155" spans="6:7" ht="12.75">
      <c r="F155" s="24" t="s">
        <v>142</v>
      </c>
      <c r="G155" s="58">
        <f>$B$12</f>
        <v>3.9663127375816227</v>
      </c>
    </row>
    <row r="156" spans="6:7" ht="12.75">
      <c r="F156" s="24" t="s">
        <v>143</v>
      </c>
      <c r="G156" s="58">
        <f>G154-G155</f>
        <v>177.68368726241837</v>
      </c>
    </row>
    <row r="157" spans="6:7" ht="12.75">
      <c r="F157" s="24" t="s">
        <v>144</v>
      </c>
      <c r="G157" s="34">
        <f>($B$2*$B$3+G151*$B$4)/G152</f>
        <v>-3.942559319447429</v>
      </c>
    </row>
    <row r="158" spans="6:7" ht="12.75">
      <c r="F158" s="24" t="s">
        <v>38</v>
      </c>
      <c r="G158" s="34">
        <f>VLOOKUP(G152/$B$11,Rangob,5)</f>
        <v>-2.06</v>
      </c>
    </row>
    <row r="159" spans="6:7" ht="12.75">
      <c r="F159" s="24" t="s">
        <v>39</v>
      </c>
      <c r="G159" s="34">
        <f>VLOOKUP(G152/$B$11,Rangob,6)</f>
        <v>-0.96</v>
      </c>
    </row>
    <row r="160" spans="6:7" ht="12.75">
      <c r="F160" s="24" t="s">
        <v>129</v>
      </c>
      <c r="G160" s="34">
        <f>G152*(G157-G158)/(100*G156)</f>
        <v>-1.4964909945957292</v>
      </c>
    </row>
    <row r="161" spans="6:7" ht="12.75">
      <c r="F161" s="24" t="s">
        <v>145</v>
      </c>
      <c r="G161" s="34">
        <f>G160*(eslora/2-G159)/134</f>
        <v>-0.7589666268113862</v>
      </c>
    </row>
    <row r="162" spans="6:7" ht="12.75">
      <c r="F162" s="24" t="s">
        <v>146</v>
      </c>
      <c r="G162" s="34">
        <f>G160-G161</f>
        <v>-0.737524367784343</v>
      </c>
    </row>
    <row r="163" spans="6:7" ht="12.75">
      <c r="F163" s="16" t="s">
        <v>148</v>
      </c>
      <c r="G163" s="59">
        <f>G153-G162</f>
        <v>7.277524367784343</v>
      </c>
    </row>
    <row r="164" spans="6:7" ht="12.75">
      <c r="F164" s="16" t="s">
        <v>147</v>
      </c>
      <c r="G164" s="59">
        <f>G153+G161</f>
        <v>5.781033373188614</v>
      </c>
    </row>
    <row r="167" spans="5:7" ht="12.75">
      <c r="E167">
        <f>E149+1</f>
        <v>10</v>
      </c>
      <c r="F167" s="24" t="s">
        <v>131</v>
      </c>
      <c r="G167" s="34">
        <f>$B$4*(G164-G163)/134</f>
        <v>0.1986759312974479</v>
      </c>
    </row>
    <row r="168" spans="6:7" ht="12.75">
      <c r="F168" s="24" t="s">
        <v>151</v>
      </c>
      <c r="G168" s="34">
        <f>AVERAGE(G163:G164)+G167-$B$9</f>
        <v>5.527954801783927</v>
      </c>
    </row>
    <row r="169" spans="6:7" ht="12.75">
      <c r="F169" s="24" t="s">
        <v>152</v>
      </c>
      <c r="G169" s="57">
        <f>G168*$B$6*$B$7*$B$10*$B$11</f>
        <v>3654.040175271825</v>
      </c>
    </row>
    <row r="170" spans="6:7" ht="12.75">
      <c r="F170" s="24" t="s">
        <v>140</v>
      </c>
      <c r="G170" s="57">
        <f>$B$2+G169</f>
        <v>14124.497175271823</v>
      </c>
    </row>
    <row r="171" spans="6:7" ht="12.75">
      <c r="F171" s="24" t="s">
        <v>149</v>
      </c>
      <c r="G171" s="34">
        <f>VLOOKUP(G170/$B$11,Rangob,10)</f>
        <v>6.54</v>
      </c>
    </row>
    <row r="172" spans="6:7" ht="12.75">
      <c r="F172" s="24" t="s">
        <v>141</v>
      </c>
      <c r="G172" s="58">
        <f>VLOOKUP(G170/$B$11,Rangob,4)</f>
        <v>181.65</v>
      </c>
    </row>
    <row r="173" spans="6:7" ht="12.75">
      <c r="F173" s="24" t="s">
        <v>142</v>
      </c>
      <c r="G173" s="58">
        <f>$B$12</f>
        <v>3.9663127375816227</v>
      </c>
    </row>
    <row r="174" spans="6:7" ht="12.75">
      <c r="F174" s="24" t="s">
        <v>143</v>
      </c>
      <c r="G174" s="58">
        <f>G172-G173</f>
        <v>177.68368726241837</v>
      </c>
    </row>
    <row r="175" spans="6:7" ht="12.75">
      <c r="F175" s="24" t="s">
        <v>144</v>
      </c>
      <c r="G175" s="34">
        <f>($B$2*$B$3+G169*$B$4)/G170</f>
        <v>-3.942559320665805</v>
      </c>
    </row>
    <row r="176" spans="6:7" ht="12.75">
      <c r="F176" s="24" t="s">
        <v>38</v>
      </c>
      <c r="G176" s="34">
        <f>VLOOKUP(G170/$B$11,Rangob,5)</f>
        <v>-2.06</v>
      </c>
    </row>
    <row r="177" spans="6:7" ht="12.75">
      <c r="F177" s="24" t="s">
        <v>39</v>
      </c>
      <c r="G177" s="34">
        <f>VLOOKUP(G170/$B$11,Rangob,6)</f>
        <v>-0.96</v>
      </c>
    </row>
    <row r="178" spans="6:7" ht="12.75">
      <c r="F178" s="24" t="s">
        <v>129</v>
      </c>
      <c r="G178" s="34">
        <f>G170*(G175-G176)/(100*G174)</f>
        <v>-1.496490995695915</v>
      </c>
    </row>
    <row r="179" spans="6:7" ht="12.75">
      <c r="F179" s="24" t="s">
        <v>145</v>
      </c>
      <c r="G179" s="34">
        <f>G178*(eslora/2-G177)/134</f>
        <v>-0.7589666273693609</v>
      </c>
    </row>
    <row r="180" spans="6:7" ht="12.75">
      <c r="F180" s="24" t="s">
        <v>146</v>
      </c>
      <c r="G180" s="34">
        <f>G178-G179</f>
        <v>-0.737524368326554</v>
      </c>
    </row>
    <row r="181" spans="6:7" ht="12.75">
      <c r="F181" s="16" t="s">
        <v>148</v>
      </c>
      <c r="G181" s="59">
        <f>G171-G180</f>
        <v>7.277524368326554</v>
      </c>
    </row>
    <row r="182" spans="6:7" ht="12.75">
      <c r="F182" s="16" t="s">
        <v>147</v>
      </c>
      <c r="G182" s="59">
        <f>G171+G179</f>
        <v>5.781033372630639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9.7109375" style="19" customWidth="1"/>
    <col min="2" max="2" width="17.28125" style="25" customWidth="1"/>
    <col min="3" max="3" width="14.00390625" style="21" customWidth="1"/>
    <col min="4" max="4" width="11.7109375" style="21" bestFit="1" customWidth="1"/>
    <col min="5" max="5" width="4.8515625" style="21" customWidth="1"/>
    <col min="6" max="6" width="4.7109375" style="18" customWidth="1"/>
    <col min="7" max="7" width="4.7109375" style="21" customWidth="1"/>
    <col min="8" max="8" width="14.8515625" style="24" customWidth="1"/>
    <col min="9" max="9" width="19.8515625" style="25" customWidth="1"/>
    <col min="10" max="16384" width="11.57421875" style="21" customWidth="1"/>
  </cols>
  <sheetData>
    <row r="1" spans="1:9" s="19" customFormat="1" ht="12.75">
      <c r="A1" s="15" t="s">
        <v>128</v>
      </c>
      <c r="B1" s="4" t="s">
        <v>58</v>
      </c>
      <c r="C1" s="16" t="s">
        <v>43</v>
      </c>
      <c r="D1" s="27">
        <v>1.025</v>
      </c>
      <c r="E1" s="17">
        <v>1</v>
      </c>
      <c r="F1" s="18" t="s">
        <v>173</v>
      </c>
      <c r="H1" s="56" t="s">
        <v>153</v>
      </c>
      <c r="I1" s="54"/>
    </row>
    <row r="2" spans="1:9" ht="12.75">
      <c r="A2" s="20" t="s">
        <v>44</v>
      </c>
      <c r="B2" s="6">
        <v>4.98</v>
      </c>
      <c r="C2" s="16" t="s">
        <v>30</v>
      </c>
      <c r="D2" s="11">
        <v>0.89</v>
      </c>
      <c r="E2" s="21">
        <f>E1+1</f>
        <v>2</v>
      </c>
      <c r="F2" s="18">
        <v>1</v>
      </c>
      <c r="H2" s="24" t="s">
        <v>130</v>
      </c>
      <c r="I2" s="58">
        <f>VLOOKUP(B2,Rango,5)</f>
        <v>166.35</v>
      </c>
    </row>
    <row r="3" spans="1:9" ht="12.75">
      <c r="A3" s="20" t="s">
        <v>1</v>
      </c>
      <c r="B3" s="7">
        <f>D1*VLOOKUP(B2,Rango,2)</f>
        <v>10470.456999999999</v>
      </c>
      <c r="C3" s="16" t="s">
        <v>163</v>
      </c>
      <c r="D3" s="11">
        <v>8</v>
      </c>
      <c r="E3" s="21">
        <f aca="true" t="shared" si="0" ref="E3:E66">E2+1</f>
        <v>3</v>
      </c>
      <c r="F3" s="18">
        <f>F2+1</f>
        <v>2</v>
      </c>
      <c r="H3" s="24" t="s">
        <v>129</v>
      </c>
      <c r="I3" s="34">
        <f>B3*(D2-D7)/100/I2</f>
        <v>2.0141546378118425</v>
      </c>
    </row>
    <row r="4" spans="1:9" ht="12.75">
      <c r="A4" s="20" t="s">
        <v>4</v>
      </c>
      <c r="B4" s="8">
        <f>100*VLOOKUP(B2,Rango,4)</f>
        <v>2301</v>
      </c>
      <c r="C4" s="16" t="s">
        <v>164</v>
      </c>
      <c r="D4" s="11">
        <v>0</v>
      </c>
      <c r="E4" s="21">
        <f t="shared" si="0"/>
        <v>4</v>
      </c>
      <c r="F4" s="18">
        <f aca="true" t="shared" si="1" ref="F4:F67">F3+1</f>
        <v>3</v>
      </c>
      <c r="H4" s="24" t="s">
        <v>134</v>
      </c>
      <c r="I4" s="34">
        <f>B2-(I3*B5/eslora)</f>
        <v>5.004951467901251</v>
      </c>
    </row>
    <row r="5" spans="1:9" ht="12.75">
      <c r="A5" s="20" t="s">
        <v>57</v>
      </c>
      <c r="B5" s="9">
        <f>VLOOKUP(B2,Rango,7)</f>
        <v>-1.66</v>
      </c>
      <c r="C5" s="16" t="s">
        <v>87</v>
      </c>
      <c r="D5" s="12">
        <f>D3+D4</f>
        <v>8</v>
      </c>
      <c r="E5" s="21">
        <f t="shared" si="0"/>
        <v>5</v>
      </c>
      <c r="F5" s="18">
        <f t="shared" si="1"/>
        <v>4</v>
      </c>
      <c r="H5" s="24" t="s">
        <v>131</v>
      </c>
      <c r="I5" s="34">
        <f>I3*D16/eslora</f>
        <v>-0.26740157467666176</v>
      </c>
    </row>
    <row r="6" spans="1:9" ht="12.75">
      <c r="A6" s="20" t="s">
        <v>66</v>
      </c>
      <c r="B6" s="9">
        <f>VLOOKUP(B2,Rango,9)</f>
        <v>9.66</v>
      </c>
      <c r="C6" s="16" t="s">
        <v>27</v>
      </c>
      <c r="D6" s="12">
        <v>134</v>
      </c>
      <c r="E6" s="21">
        <f t="shared" si="0"/>
        <v>6</v>
      </c>
      <c r="F6" s="18">
        <f t="shared" si="1"/>
        <v>5</v>
      </c>
      <c r="H6" s="24" t="s">
        <v>133</v>
      </c>
      <c r="I6" s="34">
        <f>D10*D12*D14*D1*(I4-D13+I5)/(B4-D10*D12*D1*D14)</f>
        <v>1.4258391423557175</v>
      </c>
    </row>
    <row r="7" spans="1:9" ht="12.75">
      <c r="A7" s="20" t="s">
        <v>45</v>
      </c>
      <c r="B7" s="9">
        <f>VLOOKUP(B2,Rango,8)</f>
        <v>2.6</v>
      </c>
      <c r="C7" s="16" t="s">
        <v>31</v>
      </c>
      <c r="D7" s="12">
        <f>VLOOKUP(B2,Rango,6)</f>
        <v>-2.31</v>
      </c>
      <c r="E7" s="21">
        <f t="shared" si="0"/>
        <v>7</v>
      </c>
      <c r="F7" s="18">
        <f t="shared" si="1"/>
        <v>6</v>
      </c>
      <c r="H7" s="24" t="s">
        <v>132</v>
      </c>
      <c r="I7" s="57">
        <f>I6*B4</f>
        <v>3280.855866560506</v>
      </c>
    </row>
    <row r="8" spans="1:9" ht="12.75">
      <c r="A8" s="20" t="s">
        <v>83</v>
      </c>
      <c r="B8" s="26">
        <f>(B2-D13)*D10*D12*D14</f>
        <v>2437.68042</v>
      </c>
      <c r="C8" s="16"/>
      <c r="D8" s="12"/>
      <c r="E8" s="21">
        <f t="shared" si="0"/>
        <v>8</v>
      </c>
      <c r="F8" s="18">
        <f t="shared" si="1"/>
        <v>7</v>
      </c>
      <c r="H8" s="24" t="s">
        <v>136</v>
      </c>
      <c r="I8" s="57">
        <f>B3+I7</f>
        <v>13751.312866560504</v>
      </c>
    </row>
    <row r="9" spans="1:9" ht="12.75">
      <c r="A9" s="20" t="s">
        <v>0</v>
      </c>
      <c r="B9" s="9">
        <f>(B2-D13)/2+D13</f>
        <v>3.09</v>
      </c>
      <c r="D9" s="22" t="s">
        <v>48</v>
      </c>
      <c r="E9" s="21">
        <f t="shared" si="0"/>
        <v>9</v>
      </c>
      <c r="F9" s="18">
        <f t="shared" si="1"/>
        <v>8</v>
      </c>
      <c r="H9" s="24" t="s">
        <v>137</v>
      </c>
      <c r="I9" s="34">
        <f>VLOOKUP(I8/D1,Rangob,10)</f>
        <v>6.38</v>
      </c>
    </row>
    <row r="10" spans="1:9" ht="12.75">
      <c r="A10" s="20" t="s">
        <v>2</v>
      </c>
      <c r="B10" s="9">
        <f>D16</f>
        <v>-17.79</v>
      </c>
      <c r="C10" s="16" t="s">
        <v>50</v>
      </c>
      <c r="D10" s="13">
        <v>30.75</v>
      </c>
      <c r="E10" s="21">
        <f t="shared" si="0"/>
        <v>10</v>
      </c>
      <c r="F10" s="18">
        <f t="shared" si="1"/>
        <v>9</v>
      </c>
      <c r="H10" s="24" t="s">
        <v>135</v>
      </c>
      <c r="I10" s="34">
        <f>I7*(D16-VLOOKUP(I9,Rango,7))^2/(100*eslora*VLOOKUP(I9,Rango,5))</f>
        <v>0.38138367311531723</v>
      </c>
    </row>
    <row r="11" spans="1:9" ht="12.75">
      <c r="A11" s="20" t="s">
        <v>7</v>
      </c>
      <c r="B11" s="9">
        <f>D17</f>
        <v>0</v>
      </c>
      <c r="C11" s="16" t="s">
        <v>56</v>
      </c>
      <c r="D11" s="13">
        <v>30.75</v>
      </c>
      <c r="E11" s="21">
        <f t="shared" si="0"/>
        <v>11</v>
      </c>
      <c r="F11" s="18">
        <f t="shared" si="1"/>
        <v>10</v>
      </c>
      <c r="H11" s="24" t="s">
        <v>138</v>
      </c>
      <c r="I11" s="57">
        <f>D10*D12*I10*D1*D14</f>
        <v>252.09888896095535</v>
      </c>
    </row>
    <row r="12" spans="1:9" ht="12.75">
      <c r="A12" s="20" t="s">
        <v>3</v>
      </c>
      <c r="B12" s="8">
        <f>D10*D12*D15*D1</f>
        <v>661.0112249999999</v>
      </c>
      <c r="C12" s="16" t="s">
        <v>49</v>
      </c>
      <c r="D12" s="13">
        <v>21.4</v>
      </c>
      <c r="E12" s="21">
        <f t="shared" si="0"/>
        <v>12</v>
      </c>
      <c r="F12" s="18">
        <f t="shared" si="1"/>
        <v>11</v>
      </c>
      <c r="H12" s="24" t="s">
        <v>139</v>
      </c>
      <c r="I12" s="57">
        <f>I7+I11</f>
        <v>3532.9547555214613</v>
      </c>
    </row>
    <row r="13" spans="1:9" ht="12.75">
      <c r="A13" s="20" t="s">
        <v>5</v>
      </c>
      <c r="B13" s="9">
        <f>B10</f>
        <v>-17.79</v>
      </c>
      <c r="C13" s="16" t="s">
        <v>53</v>
      </c>
      <c r="D13" s="13">
        <v>1.2</v>
      </c>
      <c r="E13" s="21">
        <f t="shared" si="0"/>
        <v>13</v>
      </c>
      <c r="F13" s="18">
        <f t="shared" si="1"/>
        <v>12</v>
      </c>
      <c r="H13" s="24" t="s">
        <v>140</v>
      </c>
      <c r="I13" s="57">
        <f>B3+I12</f>
        <v>14003.41175552146</v>
      </c>
    </row>
    <row r="14" spans="1:9" ht="12.75">
      <c r="A14" s="20" t="s">
        <v>6</v>
      </c>
      <c r="B14" s="9">
        <f>B11</f>
        <v>0</v>
      </c>
      <c r="C14" s="16" t="s">
        <v>52</v>
      </c>
      <c r="D14" s="10">
        <v>0.98</v>
      </c>
      <c r="E14" s="21">
        <f t="shared" si="0"/>
        <v>14</v>
      </c>
      <c r="F14" s="18">
        <f t="shared" si="1"/>
        <v>13</v>
      </c>
      <c r="H14" s="24" t="s">
        <v>149</v>
      </c>
      <c r="I14" s="34">
        <f>VLOOKUP(I13/D1,Rangob,10)</f>
        <v>6.49</v>
      </c>
    </row>
    <row r="15" spans="1:9" ht="12.75">
      <c r="A15" s="20" t="s">
        <v>8</v>
      </c>
      <c r="B15" s="8">
        <f>B4-B12</f>
        <v>1639.9887750000003</v>
      </c>
      <c r="C15" s="16" t="s">
        <v>51</v>
      </c>
      <c r="D15" s="10">
        <v>0.98</v>
      </c>
      <c r="E15" s="21">
        <f t="shared" si="0"/>
        <v>15</v>
      </c>
      <c r="F15" s="18">
        <f t="shared" si="1"/>
        <v>14</v>
      </c>
      <c r="H15" s="24" t="s">
        <v>141</v>
      </c>
      <c r="I15" s="58">
        <f>VLOOKUP(I13/D1,Rangob,4)</f>
        <v>181.1</v>
      </c>
    </row>
    <row r="16" spans="1:9" ht="12.75">
      <c r="A16" s="20" t="s">
        <v>9</v>
      </c>
      <c r="B16" s="9">
        <f>(B4*B5-B12*B13)/B15</f>
        <v>4.841331729694306</v>
      </c>
      <c r="C16" s="16" t="s">
        <v>54</v>
      </c>
      <c r="D16" s="13">
        <v>-17.79</v>
      </c>
      <c r="E16" s="21">
        <f t="shared" si="0"/>
        <v>16</v>
      </c>
      <c r="F16" s="18">
        <f t="shared" si="1"/>
        <v>15</v>
      </c>
      <c r="H16" s="24" t="s">
        <v>142</v>
      </c>
      <c r="I16" s="58">
        <f>D12*D10^3*D1/(12*100*eslora)</f>
        <v>3.9663127375816227</v>
      </c>
    </row>
    <row r="17" spans="1:9" ht="12.75">
      <c r="A17" s="20" t="s">
        <v>10</v>
      </c>
      <c r="B17" s="9">
        <f>B8*D1/B15</f>
        <v>1.523560690529726</v>
      </c>
      <c r="C17" s="16" t="s">
        <v>55</v>
      </c>
      <c r="D17" s="13">
        <v>0</v>
      </c>
      <c r="E17" s="21">
        <f t="shared" si="0"/>
        <v>17</v>
      </c>
      <c r="F17" s="18">
        <f t="shared" si="1"/>
        <v>16</v>
      </c>
      <c r="H17" s="24" t="s">
        <v>143</v>
      </c>
      <c r="I17" s="58">
        <f>I15-I16</f>
        <v>177.13368726241836</v>
      </c>
    </row>
    <row r="18" spans="1:9" ht="12.75">
      <c r="A18" s="20" t="s">
        <v>11</v>
      </c>
      <c r="B18" s="9">
        <f>B2+B17</f>
        <v>6.503560690529726</v>
      </c>
      <c r="E18" s="21">
        <f t="shared" si="0"/>
        <v>18</v>
      </c>
      <c r="F18" s="18">
        <f t="shared" si="1"/>
        <v>17</v>
      </c>
      <c r="H18" s="24" t="s">
        <v>144</v>
      </c>
      <c r="I18" s="34">
        <f>(B3*D2+I12*D16)/I13</f>
        <v>-3.822822559625102</v>
      </c>
    </row>
    <row r="19" spans="1:9" ht="12.75">
      <c r="A19" s="20" t="s">
        <v>12</v>
      </c>
      <c r="B19" s="8">
        <f>100*VLOOKUP(B18,Rango,4)</f>
        <v>2361</v>
      </c>
      <c r="E19" s="21">
        <f t="shared" si="0"/>
        <v>19</v>
      </c>
      <c r="F19" s="18">
        <f t="shared" si="1"/>
        <v>18</v>
      </c>
      <c r="H19" s="24" t="s">
        <v>38</v>
      </c>
      <c r="I19" s="34">
        <f>VLOOKUP(I13/D1,Rangob,5)</f>
        <v>-2.07</v>
      </c>
    </row>
    <row r="20" spans="1:9" ht="12.75">
      <c r="A20" s="20" t="s">
        <v>13</v>
      </c>
      <c r="B20" s="8">
        <f>B12</f>
        <v>661.0112249999999</v>
      </c>
      <c r="E20" s="21">
        <f t="shared" si="0"/>
        <v>20</v>
      </c>
      <c r="F20" s="18">
        <f t="shared" si="1"/>
        <v>19</v>
      </c>
      <c r="H20" s="24" t="s">
        <v>39</v>
      </c>
      <c r="I20" s="34">
        <f>VLOOKUP(I13/D1,Rangob,6)</f>
        <v>-0.99</v>
      </c>
    </row>
    <row r="21" spans="1:9" ht="12.75">
      <c r="A21" s="20" t="s">
        <v>14</v>
      </c>
      <c r="B21" s="8">
        <f>B19-B20</f>
        <v>1699.9887750000003</v>
      </c>
      <c r="E21" s="21">
        <f t="shared" si="0"/>
        <v>21</v>
      </c>
      <c r="F21" s="18">
        <f t="shared" si="1"/>
        <v>20</v>
      </c>
      <c r="H21" s="24" t="s">
        <v>129</v>
      </c>
      <c r="I21" s="34">
        <f>I13*(I18-I19)/(100*I17)</f>
        <v>-1.3857045724133739</v>
      </c>
    </row>
    <row r="22" spans="1:9" ht="12.75">
      <c r="A22" s="20" t="s">
        <v>15</v>
      </c>
      <c r="B22" s="9">
        <f>2*B8*D1/(B15+B21)</f>
        <v>1.4961911528417307</v>
      </c>
      <c r="E22" s="21">
        <f t="shared" si="0"/>
        <v>22</v>
      </c>
      <c r="F22" s="18">
        <f t="shared" si="1"/>
        <v>21</v>
      </c>
      <c r="H22" s="24" t="s">
        <v>146</v>
      </c>
      <c r="I22" s="34">
        <f>I21-I23</f>
        <v>-0.6826146180970658</v>
      </c>
    </row>
    <row r="23" spans="1:9" ht="12.75">
      <c r="A23" s="20" t="s">
        <v>17</v>
      </c>
      <c r="B23" s="9">
        <f>B2+B22</f>
        <v>6.476191152841731</v>
      </c>
      <c r="E23" s="21">
        <f t="shared" si="0"/>
        <v>23</v>
      </c>
      <c r="F23" s="18">
        <f t="shared" si="1"/>
        <v>22</v>
      </c>
      <c r="H23" s="24" t="s">
        <v>145</v>
      </c>
      <c r="I23" s="34">
        <f>I21*(eslora/2-I20)/eslora</f>
        <v>-0.703089954316308</v>
      </c>
    </row>
    <row r="24" spans="1:9" ht="12.75">
      <c r="A24" s="20" t="s">
        <v>18</v>
      </c>
      <c r="B24" s="8">
        <f>100*VLOOKUP(B23,Rango,4)</f>
        <v>2360</v>
      </c>
      <c r="E24" s="21">
        <f t="shared" si="0"/>
        <v>24</v>
      </c>
      <c r="F24" s="18">
        <f t="shared" si="1"/>
        <v>23</v>
      </c>
      <c r="H24" s="24" t="s">
        <v>148</v>
      </c>
      <c r="I24" s="34">
        <f>I14-I22</f>
        <v>7.172614618097066</v>
      </c>
    </row>
    <row r="25" spans="1:9" ht="12.75">
      <c r="A25" s="20" t="s">
        <v>16</v>
      </c>
      <c r="B25" s="9">
        <f>VLOOKUP(B23,Rango,7)</f>
        <v>-1</v>
      </c>
      <c r="E25" s="21">
        <f t="shared" si="0"/>
        <v>25</v>
      </c>
      <c r="F25" s="18">
        <f t="shared" si="1"/>
        <v>24</v>
      </c>
      <c r="H25" s="24" t="s">
        <v>147</v>
      </c>
      <c r="I25" s="34">
        <f>I14+I23</f>
        <v>5.786910045683692</v>
      </c>
    </row>
    <row r="26" spans="1:6" ht="12.75">
      <c r="A26" s="20" t="s">
        <v>19</v>
      </c>
      <c r="B26" s="14">
        <f>100*VLOOKUP(B23,Rango,5)</f>
        <v>18088</v>
      </c>
      <c r="E26" s="21">
        <f t="shared" si="0"/>
        <v>26</v>
      </c>
      <c r="F26" s="18">
        <f t="shared" si="1"/>
        <v>25</v>
      </c>
    </row>
    <row r="27" spans="1:8" ht="12.75">
      <c r="A27" s="20" t="s">
        <v>20</v>
      </c>
      <c r="B27" s="8">
        <f>B12</f>
        <v>661.0112249999999</v>
      </c>
      <c r="E27" s="21">
        <f t="shared" si="0"/>
        <v>27</v>
      </c>
      <c r="F27" s="18">
        <f t="shared" si="1"/>
        <v>26</v>
      </c>
      <c r="H27" s="24" t="s">
        <v>160</v>
      </c>
    </row>
    <row r="28" spans="1:9" ht="12.75">
      <c r="A28" s="20" t="s">
        <v>28</v>
      </c>
      <c r="B28" s="9">
        <f>B10</f>
        <v>-17.79</v>
      </c>
      <c r="E28" s="21">
        <f t="shared" si="0"/>
        <v>28</v>
      </c>
      <c r="F28" s="18">
        <f t="shared" si="1"/>
        <v>27</v>
      </c>
      <c r="H28" s="60" t="str">
        <f>Hoja1!F168</f>
        <v>C'</v>
      </c>
      <c r="I28" s="34">
        <f>Hoja1!G168</f>
        <v>5.527954801783927</v>
      </c>
    </row>
    <row r="29" spans="1:9" ht="12.75">
      <c r="A29" s="20" t="s">
        <v>29</v>
      </c>
      <c r="B29" s="9">
        <f>B11</f>
        <v>0</v>
      </c>
      <c r="E29" s="21">
        <f t="shared" si="0"/>
        <v>29</v>
      </c>
      <c r="F29" s="18">
        <f t="shared" si="1"/>
        <v>28</v>
      </c>
      <c r="H29" s="24" t="s">
        <v>162</v>
      </c>
      <c r="I29" s="34">
        <f>AVERAGE(I28,D13)</f>
        <v>3.3639774008919634</v>
      </c>
    </row>
    <row r="30" spans="1:9" ht="12.75">
      <c r="A30" s="20" t="s">
        <v>21</v>
      </c>
      <c r="B30" s="9">
        <f>(B24*B25-B27*B28)/(B24-B27)</f>
        <v>5.532343609951158</v>
      </c>
      <c r="E30" s="21">
        <f t="shared" si="0"/>
        <v>30</v>
      </c>
      <c r="F30" s="18">
        <f t="shared" si="1"/>
        <v>29</v>
      </c>
      <c r="H30" s="24" t="s">
        <v>152</v>
      </c>
      <c r="I30" s="57">
        <f>Hoja1!G169</f>
        <v>3654.040175271825</v>
      </c>
    </row>
    <row r="31" spans="1:9" ht="12.75">
      <c r="A31" s="20" t="s">
        <v>26</v>
      </c>
      <c r="B31" s="9">
        <f>B10-(B16+B30)/2</f>
        <v>-22.976837669822732</v>
      </c>
      <c r="E31" s="21">
        <f t="shared" si="0"/>
        <v>31</v>
      </c>
      <c r="F31" s="18">
        <f t="shared" si="1"/>
        <v>30</v>
      </c>
      <c r="H31" s="24" t="s">
        <v>161</v>
      </c>
      <c r="I31" s="57">
        <f>Hoja1!G170</f>
        <v>14124.497175271823</v>
      </c>
    </row>
    <row r="32" spans="1:6" ht="12.75">
      <c r="A32" s="20" t="s">
        <v>22</v>
      </c>
      <c r="B32" s="23">
        <f>B8*B31*D1</f>
        <v>-57410.44198377643</v>
      </c>
      <c r="E32" s="21">
        <f t="shared" si="0"/>
        <v>32</v>
      </c>
      <c r="F32" s="18">
        <f t="shared" si="1"/>
        <v>31</v>
      </c>
    </row>
    <row r="33" spans="1:9" ht="12.75">
      <c r="A33" s="20"/>
      <c r="B33" s="5">
        <f>B24*B27*(B25-B28)^2/(eslora*(B24-B27))</f>
        <v>1931.6432547623035</v>
      </c>
      <c r="C33" s="24" t="s">
        <v>32</v>
      </c>
      <c r="D33" s="3">
        <f>B3*(D2-D7)</f>
        <v>33505.4624</v>
      </c>
      <c r="E33" s="21">
        <f t="shared" si="0"/>
        <v>33</v>
      </c>
      <c r="F33" s="18">
        <f t="shared" si="1"/>
        <v>32</v>
      </c>
      <c r="H33" s="64" t="s">
        <v>175</v>
      </c>
      <c r="I33" s="64"/>
    </row>
    <row r="34" spans="1:9" ht="12.75">
      <c r="A34" s="20" t="s">
        <v>23</v>
      </c>
      <c r="B34" s="9">
        <f>D11</f>
        <v>30.75</v>
      </c>
      <c r="E34" s="21">
        <f t="shared" si="0"/>
        <v>34</v>
      </c>
      <c r="F34" s="18">
        <f t="shared" si="1"/>
        <v>33</v>
      </c>
      <c r="H34" s="16" t="str">
        <f>C38</f>
        <v>Cpr =</v>
      </c>
      <c r="I34" s="62">
        <f>Hoja1!G181</f>
        <v>7.277524368326554</v>
      </c>
    </row>
    <row r="35" spans="1:9" ht="12.75">
      <c r="A35" s="20"/>
      <c r="B35" s="5">
        <f>B27*B34^2/(12*eslora)</f>
        <v>388.698648282999</v>
      </c>
      <c r="E35" s="21">
        <f t="shared" si="0"/>
        <v>35</v>
      </c>
      <c r="F35" s="18">
        <f t="shared" si="1"/>
        <v>34</v>
      </c>
      <c r="H35" s="16" t="str">
        <f>C39</f>
        <v>Cpp =</v>
      </c>
      <c r="I35" s="62">
        <f>Hoja1!G182</f>
        <v>5.781033372630639</v>
      </c>
    </row>
    <row r="36" spans="1:6" ht="12.75">
      <c r="A36" s="20" t="s">
        <v>24</v>
      </c>
      <c r="B36" s="14">
        <f>B26-B33-B35</f>
        <v>15767.658096954696</v>
      </c>
      <c r="E36" s="21">
        <f t="shared" si="0"/>
        <v>36</v>
      </c>
      <c r="F36" s="18">
        <f t="shared" si="1"/>
        <v>35</v>
      </c>
    </row>
    <row r="37" spans="1:9" ht="12.75">
      <c r="A37" s="20" t="s">
        <v>25</v>
      </c>
      <c r="B37" s="9">
        <f>(B32+D33)/B36</f>
        <v>-1.5160767335761387</v>
      </c>
      <c r="C37" s="63" t="s">
        <v>174</v>
      </c>
      <c r="D37" s="64"/>
      <c r="E37" s="21">
        <f t="shared" si="0"/>
        <v>37</v>
      </c>
      <c r="F37" s="18">
        <f t="shared" si="1"/>
        <v>36</v>
      </c>
      <c r="H37" s="24" t="s">
        <v>168</v>
      </c>
      <c r="I37" s="34">
        <f>I30*(I29-D3)/I31</f>
        <v>-1.1993497977589322</v>
      </c>
    </row>
    <row r="38" spans="1:9" ht="12.75">
      <c r="A38" s="20" t="s">
        <v>59</v>
      </c>
      <c r="B38" s="9">
        <f>D38</f>
        <v>7.29682248551932</v>
      </c>
      <c r="C38" s="16" t="s">
        <v>46</v>
      </c>
      <c r="D38" s="55">
        <f>B23-B37*(eslora/2+B30)/eslora</f>
        <v>7.29682248551932</v>
      </c>
      <c r="E38" s="21">
        <f t="shared" si="0"/>
        <v>38</v>
      </c>
      <c r="F38" s="18">
        <f t="shared" si="1"/>
        <v>37</v>
      </c>
      <c r="H38" s="24" t="s">
        <v>169</v>
      </c>
      <c r="I38" s="34">
        <f>D10*D12^3*D15*D1/(12*I31)</f>
        <v>1.7860028150888505</v>
      </c>
    </row>
    <row r="39" spans="1:9" ht="12.75">
      <c r="A39" s="20" t="s">
        <v>60</v>
      </c>
      <c r="B39" s="9">
        <f>D39</f>
        <v>5.780745751943181</v>
      </c>
      <c r="C39" s="16" t="s">
        <v>47</v>
      </c>
      <c r="D39" s="55">
        <f>B23+B37*(eslora/2-B30)/eslora</f>
        <v>5.780745751943181</v>
      </c>
      <c r="E39" s="21">
        <f t="shared" si="0"/>
        <v>39</v>
      </c>
      <c r="F39" s="18">
        <f t="shared" si="1"/>
        <v>38</v>
      </c>
      <c r="H39" s="24" t="s">
        <v>176</v>
      </c>
      <c r="I39" s="34">
        <f>D10*D12*D17^2*D1*D15/I31</f>
        <v>0</v>
      </c>
    </row>
    <row r="40" spans="1:9" ht="12.75">
      <c r="A40" s="20" t="s">
        <v>61</v>
      </c>
      <c r="B40" s="29">
        <f>100*VLOOKUP(B23,Rango,4)/D1</f>
        <v>2302.439024390244</v>
      </c>
      <c r="E40" s="21">
        <f t="shared" si="0"/>
        <v>40</v>
      </c>
      <c r="F40" s="18">
        <f t="shared" si="1"/>
        <v>39</v>
      </c>
      <c r="H40" s="24" t="s">
        <v>177</v>
      </c>
      <c r="I40" s="34">
        <f>D3+D4*B3/I31+I37+I38+I39</f>
        <v>8.586653017329919</v>
      </c>
    </row>
    <row r="41" spans="1:9" ht="12.75">
      <c r="A41" s="20" t="s">
        <v>65</v>
      </c>
      <c r="B41" s="30">
        <f>(VLOOKUP(B23,Rango,9)-VLOOKUP(B23,Rango,8))*VLOOKUP(B23,Rango,2)</f>
        <v>75500.20199999999</v>
      </c>
      <c r="E41" s="21">
        <f t="shared" si="0"/>
        <v>41</v>
      </c>
      <c r="F41" s="18">
        <f t="shared" si="1"/>
        <v>40</v>
      </c>
      <c r="H41" s="24" t="s">
        <v>178</v>
      </c>
      <c r="I41" s="34">
        <f>VLOOKUP(I31/D1,Rangob,8)-I40</f>
        <v>0.3233469826700812</v>
      </c>
    </row>
    <row r="42" spans="1:9" ht="12.75">
      <c r="A42" s="20" t="s">
        <v>62</v>
      </c>
      <c r="B42" s="29">
        <f>D11*D12*D15</f>
        <v>644.8889999999999</v>
      </c>
      <c r="E42" s="21">
        <f t="shared" si="0"/>
        <v>42</v>
      </c>
      <c r="F42" s="18">
        <f t="shared" si="1"/>
        <v>41</v>
      </c>
      <c r="H42" s="24" t="s">
        <v>166</v>
      </c>
      <c r="I42" s="34">
        <f>I30*D17/I31</f>
        <v>0</v>
      </c>
    </row>
    <row r="43" spans="1:9" ht="12.75">
      <c r="A43" s="20" t="s">
        <v>63</v>
      </c>
      <c r="B43" s="9">
        <f>D17</f>
        <v>0</v>
      </c>
      <c r="E43" s="21">
        <f t="shared" si="0"/>
        <v>43</v>
      </c>
      <c r="F43" s="18">
        <f t="shared" si="1"/>
        <v>42</v>
      </c>
      <c r="H43" s="24" t="s">
        <v>179</v>
      </c>
      <c r="I43" s="33">
        <f>IF(I41&gt;0,DEGREES(ATAN(I42/I41)),"GM &lt;= 0")</f>
        <v>0</v>
      </c>
    </row>
    <row r="44" spans="1:9" ht="12.75">
      <c r="A44" s="20" t="s">
        <v>64</v>
      </c>
      <c r="B44" s="30">
        <f>D15*D11*D12^3/12</f>
        <v>24611.11386999999</v>
      </c>
      <c r="E44" s="21">
        <f t="shared" si="0"/>
        <v>44</v>
      </c>
      <c r="F44" s="18">
        <f t="shared" si="1"/>
        <v>43</v>
      </c>
      <c r="H44" s="24" t="s">
        <v>165</v>
      </c>
      <c r="I44" s="57">
        <f>IF(I41&gt;0,D10*D12*D17*TAN(RADIANS(I43))*D15*D1,"GM &lt;= 0")</f>
        <v>0</v>
      </c>
    </row>
    <row r="45" spans="1:9" ht="12.75">
      <c r="A45" s="20"/>
      <c r="B45" s="5">
        <f>B42*B43</f>
        <v>0</v>
      </c>
      <c r="E45" s="21">
        <f t="shared" si="0"/>
        <v>45</v>
      </c>
      <c r="F45" s="18">
        <f t="shared" si="1"/>
        <v>44</v>
      </c>
      <c r="H45" s="24" t="s">
        <v>170</v>
      </c>
      <c r="I45" s="34">
        <f>IF(I41&gt;0,I44*D17/(I31+I44),"GM &lt;= 0")</f>
        <v>0</v>
      </c>
    </row>
    <row r="46" spans="1:9" ht="12.75">
      <c r="A46" s="20"/>
      <c r="B46" s="5">
        <f>B45^2/(B40-B42)</f>
        <v>0</v>
      </c>
      <c r="E46" s="21">
        <f t="shared" si="0"/>
        <v>46</v>
      </c>
      <c r="F46" s="18">
        <f t="shared" si="1"/>
        <v>45</v>
      </c>
      <c r="H46" s="24" t="s">
        <v>167</v>
      </c>
      <c r="I46" s="34">
        <f>IF(I41&gt;0,I45+I42,"GM &lt;= 0")</f>
        <v>0</v>
      </c>
    </row>
    <row r="47" spans="1:9" ht="12.75">
      <c r="A47" s="20"/>
      <c r="B47" s="5">
        <f>B41-B44-B46</f>
        <v>50889.088130000004</v>
      </c>
      <c r="E47" s="21">
        <f t="shared" si="0"/>
        <v>47</v>
      </c>
      <c r="F47" s="18">
        <f t="shared" si="1"/>
        <v>46</v>
      </c>
      <c r="H47" s="16" t="s">
        <v>110</v>
      </c>
      <c r="I47" s="61">
        <f>IF(I41&gt;0,DEGREES(ATAN(I46/I41)),"GM &lt;= 0 ")</f>
        <v>0</v>
      </c>
    </row>
    <row r="48" spans="1:6" ht="12.75">
      <c r="A48" s="20" t="s">
        <v>171</v>
      </c>
      <c r="B48" s="9">
        <f>B6-B7-(B47/(B3/D1))</f>
        <v>2.078238904639024</v>
      </c>
      <c r="E48" s="21">
        <f t="shared" si="0"/>
        <v>48</v>
      </c>
      <c r="F48" s="18">
        <f t="shared" si="1"/>
        <v>47</v>
      </c>
    </row>
    <row r="49" spans="1:6" ht="12.75">
      <c r="A49" s="20" t="s">
        <v>67</v>
      </c>
      <c r="B49" s="9">
        <f>(B2+B23)/2</f>
        <v>5.728095576420866</v>
      </c>
      <c r="E49" s="21">
        <f t="shared" si="0"/>
        <v>49</v>
      </c>
      <c r="F49" s="18">
        <f t="shared" si="1"/>
        <v>48</v>
      </c>
    </row>
    <row r="50" spans="1:6" ht="12.75">
      <c r="A50" s="20" t="s">
        <v>68</v>
      </c>
      <c r="B50" s="9">
        <f>B49-B9</f>
        <v>2.6380955764208665</v>
      </c>
      <c r="E50" s="21">
        <f t="shared" si="0"/>
        <v>50</v>
      </c>
      <c r="F50" s="18">
        <f t="shared" si="1"/>
        <v>49</v>
      </c>
    </row>
    <row r="51" spans="1:6" ht="12.75">
      <c r="A51" s="20" t="s">
        <v>69</v>
      </c>
      <c r="B51" s="9">
        <f>B8*B50*D1/B3</f>
        <v>0.6295431785879073</v>
      </c>
      <c r="E51" s="21">
        <f t="shared" si="0"/>
        <v>51</v>
      </c>
      <c r="F51" s="18">
        <f t="shared" si="1"/>
        <v>50</v>
      </c>
    </row>
    <row r="52" spans="1:6" ht="12.75">
      <c r="A52" s="20" t="s">
        <v>70</v>
      </c>
      <c r="B52" s="5">
        <f>B37^2</f>
        <v>2.2984886620908944</v>
      </c>
      <c r="E52" s="21">
        <f t="shared" si="0"/>
        <v>52</v>
      </c>
      <c r="F52" s="18">
        <f t="shared" si="1"/>
        <v>51</v>
      </c>
    </row>
    <row r="53" spans="1:6" ht="12.75">
      <c r="A53" s="20" t="s">
        <v>71</v>
      </c>
      <c r="B53" s="9">
        <f>B36*B52/(2*eslora*B3)</f>
        <v>0.012915437687076757</v>
      </c>
      <c r="E53" s="21">
        <f t="shared" si="0"/>
        <v>53</v>
      </c>
      <c r="F53" s="18">
        <f t="shared" si="1"/>
        <v>52</v>
      </c>
    </row>
    <row r="54" spans="1:6" ht="12.75">
      <c r="A54" s="20" t="s">
        <v>82</v>
      </c>
      <c r="B54" s="9">
        <f>B48+0.05-B51-B53</f>
        <v>1.4857802883640396</v>
      </c>
      <c r="E54" s="21">
        <f t="shared" si="0"/>
        <v>54</v>
      </c>
      <c r="F54" s="18">
        <f t="shared" si="1"/>
        <v>53</v>
      </c>
    </row>
    <row r="55" spans="1:6" ht="12.75">
      <c r="A55" s="20" t="s">
        <v>72</v>
      </c>
      <c r="B55" s="5"/>
      <c r="E55" s="21">
        <f t="shared" si="0"/>
        <v>55</v>
      </c>
      <c r="F55" s="18">
        <f t="shared" si="1"/>
        <v>54</v>
      </c>
    </row>
    <row r="56" spans="1:6" ht="12.75">
      <c r="A56" s="20" t="s">
        <v>73</v>
      </c>
      <c r="B56" s="5"/>
      <c r="C56" s="21" t="s">
        <v>172</v>
      </c>
      <c r="E56" s="21">
        <f t="shared" si="0"/>
        <v>56</v>
      </c>
      <c r="F56" s="18">
        <f t="shared" si="1"/>
        <v>55</v>
      </c>
    </row>
    <row r="57" spans="1:6" ht="12.75">
      <c r="A57" s="20" t="s">
        <v>74</v>
      </c>
      <c r="B57" s="32">
        <v>10</v>
      </c>
      <c r="C57" s="21" t="s">
        <v>172</v>
      </c>
      <c r="E57" s="21">
        <f t="shared" si="0"/>
        <v>57</v>
      </c>
      <c r="F57" s="18">
        <f t="shared" si="1"/>
        <v>56</v>
      </c>
    </row>
    <row r="58" spans="1:6" ht="12.75">
      <c r="A58" s="20" t="s">
        <v>75</v>
      </c>
      <c r="B58" s="5">
        <f>TAN(RADIANS(B57))</f>
        <v>0.17632698070846498</v>
      </c>
      <c r="C58" s="21" t="s">
        <v>172</v>
      </c>
      <c r="E58" s="21">
        <f t="shared" si="0"/>
        <v>58</v>
      </c>
      <c r="F58" s="18">
        <f t="shared" si="1"/>
        <v>57</v>
      </c>
    </row>
    <row r="59" spans="1:6" ht="12.75">
      <c r="A59" s="20" t="s">
        <v>84</v>
      </c>
      <c r="B59" s="9">
        <f>B22+ABS((B30-B28)*B37/eslora)</f>
        <v>1.760060276121694</v>
      </c>
      <c r="C59" s="21" t="s">
        <v>172</v>
      </c>
      <c r="E59" s="21">
        <f t="shared" si="0"/>
        <v>59</v>
      </c>
      <c r="F59" s="18">
        <f t="shared" si="1"/>
        <v>58</v>
      </c>
    </row>
    <row r="60" spans="1:6" ht="12.75">
      <c r="A60" s="20" t="s">
        <v>76</v>
      </c>
      <c r="B60" s="9">
        <f>(-1)*B27/D1*B29*B59/B8</f>
        <v>0</v>
      </c>
      <c r="C60" s="21" t="s">
        <v>172</v>
      </c>
      <c r="E60" s="21">
        <f t="shared" si="0"/>
        <v>60</v>
      </c>
      <c r="F60" s="18">
        <f t="shared" si="1"/>
        <v>59</v>
      </c>
    </row>
    <row r="61" spans="1:6" ht="12.75">
      <c r="A61" s="20" t="s">
        <v>77</v>
      </c>
      <c r="B61" s="9">
        <f>B60-B11</f>
        <v>0</v>
      </c>
      <c r="C61" s="21" t="s">
        <v>172</v>
      </c>
      <c r="E61" s="21">
        <f t="shared" si="0"/>
        <v>61</v>
      </c>
      <c r="F61" s="18">
        <f t="shared" si="1"/>
        <v>60</v>
      </c>
    </row>
    <row r="62" spans="1:6" ht="12.75">
      <c r="A62" s="20" t="s">
        <v>78</v>
      </c>
      <c r="B62" s="5">
        <f>-B8*B61*D1</f>
        <v>0</v>
      </c>
      <c r="C62" s="16" t="s">
        <v>88</v>
      </c>
      <c r="D62" s="34">
        <f>B7+B51+B53+B48-D5</f>
        <v>-2.679302479085992</v>
      </c>
      <c r="E62" s="21">
        <f t="shared" si="0"/>
        <v>62</v>
      </c>
      <c r="F62" s="18">
        <f t="shared" si="1"/>
        <v>61</v>
      </c>
    </row>
    <row r="63" spans="1:6" ht="12.75">
      <c r="A63" s="20" t="s">
        <v>85</v>
      </c>
      <c r="B63" s="31">
        <v>0</v>
      </c>
      <c r="C63" s="16" t="s">
        <v>89</v>
      </c>
      <c r="D63" s="33">
        <f>DEGREES(B62/(B3*D62))</f>
        <v>0</v>
      </c>
      <c r="E63" s="21">
        <f t="shared" si="0"/>
        <v>63</v>
      </c>
      <c r="F63" s="18">
        <f t="shared" si="1"/>
        <v>62</v>
      </c>
    </row>
    <row r="64" spans="1:6" ht="12.75">
      <c r="A64" s="20"/>
      <c r="B64" s="5">
        <f>(B62+B63)/(B58*B3)</f>
        <v>0</v>
      </c>
      <c r="C64" s="21" t="s">
        <v>172</v>
      </c>
      <c r="E64" s="21">
        <f t="shared" si="0"/>
        <v>64</v>
      </c>
      <c r="F64" s="18">
        <f t="shared" si="1"/>
        <v>63</v>
      </c>
    </row>
    <row r="65" spans="1:6" ht="12.75">
      <c r="A65" s="20" t="s">
        <v>79</v>
      </c>
      <c r="B65" s="31">
        <v>0.0152</v>
      </c>
      <c r="C65" s="21" t="s">
        <v>172</v>
      </c>
      <c r="E65" s="21">
        <f t="shared" si="0"/>
        <v>65</v>
      </c>
      <c r="F65" s="18">
        <f t="shared" si="1"/>
        <v>64</v>
      </c>
    </row>
    <row r="66" spans="1:6" ht="12.75">
      <c r="A66" s="20" t="s">
        <v>86</v>
      </c>
      <c r="B66" s="9">
        <f>B54+B64-(B65*B47)/B3-0.05</f>
        <v>1.3619044165108818</v>
      </c>
      <c r="C66" s="21" t="s">
        <v>172</v>
      </c>
      <c r="E66" s="21">
        <f t="shared" si="0"/>
        <v>66</v>
      </c>
      <c r="F66" s="18">
        <f t="shared" si="1"/>
        <v>65</v>
      </c>
    </row>
    <row r="67" spans="1:6" ht="12.75">
      <c r="A67" s="20" t="s">
        <v>80</v>
      </c>
      <c r="B67" s="9">
        <f>IF(B54&gt;=B66,B54,B66)</f>
        <v>1.4857802883640396</v>
      </c>
      <c r="C67" s="21" t="s">
        <v>172</v>
      </c>
      <c r="E67" s="21">
        <f>E66+1</f>
        <v>67</v>
      </c>
      <c r="F67" s="18">
        <f t="shared" si="1"/>
        <v>66</v>
      </c>
    </row>
    <row r="68" spans="1:6" ht="12.75">
      <c r="A68" s="20" t="s">
        <v>81</v>
      </c>
      <c r="B68" s="9">
        <f>B67+0.05-B54</f>
        <v>0.050000000000000044</v>
      </c>
      <c r="C68" s="21" t="s">
        <v>172</v>
      </c>
      <c r="E68" s="21">
        <f>E67+1</f>
        <v>68</v>
      </c>
      <c r="F68" s="18">
        <f>F67+1</f>
        <v>67</v>
      </c>
    </row>
  </sheetData>
  <sheetProtection sheet="1" objects="1" scenarios="1"/>
  <mergeCells count="2">
    <mergeCell ref="C37:D37"/>
    <mergeCell ref="H33:I33"/>
  </mergeCells>
  <printOptions horizontalCentered="1" verticalCentered="1"/>
  <pageMargins left="0.75" right="0.75" top="1" bottom="1" header="0" footer="0"/>
  <pageSetup blackAndWhite="1" fitToHeight="1" fitToWidth="1" horizontalDpi="300" verticalDpi="300" orientation="portrait" paperSize="9" scale="61" r:id="rId3"/>
  <headerFooter alignWithMargins="0">
    <oddHeader>&amp;C&amp;F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1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12.7109375" style="0" customWidth="1"/>
    <col min="3" max="3" width="9.28125" style="0" customWidth="1"/>
    <col min="4" max="4" width="9.421875" style="0" customWidth="1"/>
    <col min="5" max="5" width="9.7109375" style="0" customWidth="1"/>
    <col min="6" max="6" width="10.140625" style="0" customWidth="1"/>
    <col min="7" max="7" width="10.421875" style="0" customWidth="1"/>
    <col min="8" max="8" width="9.7109375" style="0" customWidth="1"/>
    <col min="9" max="9" width="10.57421875" style="0" customWidth="1"/>
    <col min="10" max="10" width="9.7109375" style="0" customWidth="1"/>
    <col min="11" max="11" width="14.57421875" style="0" customWidth="1"/>
  </cols>
  <sheetData>
    <row r="1" spans="4:44" ht="12.75">
      <c r="D1" s="39" t="s">
        <v>104</v>
      </c>
      <c r="L1" t="s">
        <v>110</v>
      </c>
      <c r="M1" s="44" t="s">
        <v>111</v>
      </c>
      <c r="N1" s="45"/>
      <c r="O1" s="44" t="s">
        <v>112</v>
      </c>
      <c r="P1" s="44" t="s">
        <v>113</v>
      </c>
      <c r="Q1" s="44" t="s">
        <v>114</v>
      </c>
      <c r="R1" s="45"/>
      <c r="S1" s="45"/>
      <c r="T1" s="45" t="s">
        <v>115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 t="s">
        <v>116</v>
      </c>
      <c r="AJ1" s="46" t="s">
        <v>91</v>
      </c>
      <c r="AK1" s="46" t="s">
        <v>90</v>
      </c>
      <c r="AL1" s="46" t="s">
        <v>117</v>
      </c>
      <c r="AM1" s="45"/>
      <c r="AN1" s="45"/>
      <c r="AO1" s="45"/>
      <c r="AP1" s="45" t="s">
        <v>120</v>
      </c>
      <c r="AQ1" s="47" t="s">
        <v>118</v>
      </c>
      <c r="AR1" s="45" t="s">
        <v>119</v>
      </c>
    </row>
    <row r="2" spans="4:44" ht="12.75">
      <c r="D2" s="39"/>
      <c r="L2">
        <v>0</v>
      </c>
      <c r="M2" s="48">
        <v>0</v>
      </c>
      <c r="N2" s="45"/>
      <c r="O2" s="45">
        <f aca="true" t="shared" si="0" ref="O2:O9">M3-M2</f>
        <v>0.08726646259971647</v>
      </c>
      <c r="P2">
        <f aca="true" t="shared" si="1" ref="P2:P10">B14</f>
        <v>0</v>
      </c>
      <c r="Q2" s="45">
        <f>3*((P3-P2)/O2)</f>
        <v>0.13063437728982769</v>
      </c>
      <c r="R2" s="45"/>
      <c r="S2" s="45"/>
      <c r="T2" s="45">
        <f>2*O2</f>
        <v>0.17453292519943295</v>
      </c>
      <c r="U2" s="45">
        <f>O2</f>
        <v>0.08726646259971647</v>
      </c>
      <c r="V2" s="45">
        <v>0</v>
      </c>
      <c r="W2" s="45">
        <v>0</v>
      </c>
      <c r="X2" s="45">
        <v>0</v>
      </c>
      <c r="Y2" s="45">
        <v>0</v>
      </c>
      <c r="Z2" s="45">
        <v>0</v>
      </c>
      <c r="AA2" s="45">
        <v>0</v>
      </c>
      <c r="AB2" s="45">
        <v>0</v>
      </c>
      <c r="AC2" s="45"/>
      <c r="AD2" s="45"/>
      <c r="AE2" s="45"/>
      <c r="AF2" s="45"/>
      <c r="AG2" s="45">
        <f>MDETERM(T2:AB10)</f>
        <v>6.180927503065136E-05</v>
      </c>
      <c r="AH2" s="45"/>
      <c r="AI2" s="45">
        <f>AG16</f>
        <v>0.46847345611775154</v>
      </c>
      <c r="AJ2" s="45">
        <v>0</v>
      </c>
      <c r="AK2" s="45">
        <f>(AI3-AI2)/(3*O2)</f>
        <v>0.34965447406748346</v>
      </c>
      <c r="AL2" s="45">
        <f>P2</f>
        <v>0</v>
      </c>
      <c r="AM2" s="45"/>
      <c r="AN2" s="49"/>
      <c r="AO2" s="50"/>
      <c r="AP2" s="45">
        <f>$AL$2+$AJ$2*(AR2-$M$2)+$AI$2*(AR2-$M$2)^2+$AK$2*(AR2-$M$2)^3</f>
        <v>0</v>
      </c>
      <c r="AQ2" s="47">
        <v>0</v>
      </c>
      <c r="AR2" s="45">
        <f>RADIANS(AQ2)</f>
        <v>0</v>
      </c>
    </row>
    <row r="3" spans="2:44" ht="12.75">
      <c r="B3" t="s">
        <v>107</v>
      </c>
      <c r="C3" s="35">
        <v>8.94</v>
      </c>
      <c r="L3">
        <v>5</v>
      </c>
      <c r="M3" s="48">
        <f>L3*PI()/180</f>
        <v>0.08726646259971647</v>
      </c>
      <c r="N3" s="45"/>
      <c r="O3" s="45">
        <f t="shared" si="0"/>
        <v>0.08726646259971647</v>
      </c>
      <c r="P3">
        <f t="shared" si="1"/>
        <v>0.0038</v>
      </c>
      <c r="Q3" s="45">
        <f aca="true" t="shared" si="2" ref="Q3:Q9">3*(P4-P3)/O3-3*(P3-P2)/O2</f>
        <v>0.26126875457965537</v>
      </c>
      <c r="R3" s="45"/>
      <c r="S3" s="45"/>
      <c r="T3" s="45">
        <f>O2</f>
        <v>0.08726646259971647</v>
      </c>
      <c r="U3" s="45">
        <f>2*(O2+O3)</f>
        <v>0.3490658503988659</v>
      </c>
      <c r="V3" s="45">
        <f>O3</f>
        <v>0.08726646259971647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/>
      <c r="AD3" s="45"/>
      <c r="AE3" s="45"/>
      <c r="AF3" s="45"/>
      <c r="AG3" s="45"/>
      <c r="AH3" s="45"/>
      <c r="AI3" s="45">
        <f>AG30</f>
        <v>0.5600127833698523</v>
      </c>
      <c r="AJ3" s="45">
        <f>AJ2+2*AI2*O2+3*AK2*O2^2</f>
        <v>0.08975235595256802</v>
      </c>
      <c r="AK3" s="45">
        <f aca="true" t="shared" si="3" ref="AK3:AK9">(AI4-AI3)/(3*O3)</f>
        <v>-1.0489634222024502</v>
      </c>
      <c r="AL3" s="45">
        <f aca="true" t="shared" si="4" ref="AL3:AL10">P3</f>
        <v>0.0038</v>
      </c>
      <c r="AM3" s="45"/>
      <c r="AN3" s="49"/>
      <c r="AO3" s="50"/>
      <c r="AP3" s="45">
        <f aca="true" t="shared" si="5" ref="AP3:AP51">$AL$2+$AJ$2*(AR3-$M$2)+$AI$2*(AR3-$M$2)^2+$AK$2*(AR3-$M$2)^3</f>
        <v>1.428910719323283E-06</v>
      </c>
      <c r="AQ3" s="47">
        <f>AQ2+0.1</f>
        <v>0.1</v>
      </c>
      <c r="AR3" s="45">
        <f aca="true" t="shared" si="6" ref="AR3:AR66">RADIANS(AQ3)</f>
        <v>0.0017453292519943296</v>
      </c>
    </row>
    <row r="4" spans="1:44" ht="12.75">
      <c r="A4" t="s">
        <v>90</v>
      </c>
      <c r="B4" t="s">
        <v>94</v>
      </c>
      <c r="C4" s="35">
        <v>12.2</v>
      </c>
      <c r="D4" s="36">
        <f>C4/1.83</f>
        <v>6.666666666666666</v>
      </c>
      <c r="F4" t="s">
        <v>100</v>
      </c>
      <c r="H4" s="37">
        <f>D4+($D$7+$D$8)/6</f>
        <v>7.395264116575591</v>
      </c>
      <c r="L4">
        <v>10</v>
      </c>
      <c r="M4" s="48">
        <f aca="true" t="shared" si="7" ref="M4:M10">L4*PI()/180</f>
        <v>0.17453292519943295</v>
      </c>
      <c r="N4" s="45"/>
      <c r="O4" s="45">
        <f t="shared" si="0"/>
        <v>0.08726646259971646</v>
      </c>
      <c r="P4">
        <f t="shared" si="1"/>
        <v>0.0152</v>
      </c>
      <c r="Q4" s="45">
        <f t="shared" si="2"/>
        <v>0.19938931270552662</v>
      </c>
      <c r="R4" s="45"/>
      <c r="S4" s="45"/>
      <c r="T4" s="45">
        <v>0</v>
      </c>
      <c r="U4" s="45">
        <f>O3</f>
        <v>0.08726646259971647</v>
      </c>
      <c r="V4" s="45">
        <f>2*(O3+O4)</f>
        <v>0.34906585039886584</v>
      </c>
      <c r="W4" s="45">
        <f>O4</f>
        <v>0.08726646259971646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/>
      <c r="AD4" s="45"/>
      <c r="AE4" s="45"/>
      <c r="AF4" s="45"/>
      <c r="AG4" s="45"/>
      <c r="AH4" s="45"/>
      <c r="AI4" s="45">
        <f>AG44</f>
        <v>0.28539480161355013</v>
      </c>
      <c r="AJ4" s="45">
        <f aca="true" t="shared" si="8" ref="AJ4:AJ9">AJ3+2*AI3*O3+3*AK3*O3^2</f>
        <v>0.16352808534903873</v>
      </c>
      <c r="AK4" s="45">
        <f t="shared" si="3"/>
        <v>1.1376895518146812</v>
      </c>
      <c r="AL4" s="45">
        <f t="shared" si="4"/>
        <v>0.0152</v>
      </c>
      <c r="AM4" s="45"/>
      <c r="AN4" s="49"/>
      <c r="AO4" s="50"/>
      <c r="AP4" s="45">
        <f t="shared" si="5"/>
        <v>5.723078736940211E-06</v>
      </c>
      <c r="AQ4" s="47">
        <f aca="true" t="shared" si="9" ref="AQ4:AQ67">AQ3+0.1</f>
        <v>0.2</v>
      </c>
      <c r="AR4" s="45">
        <f t="shared" si="6"/>
        <v>0.003490658503988659</v>
      </c>
    </row>
    <row r="5" spans="1:44" ht="12.75">
      <c r="A5" t="s">
        <v>79</v>
      </c>
      <c r="B5" t="s">
        <v>95</v>
      </c>
      <c r="C5" s="35">
        <f>C4-C3</f>
        <v>3.26</v>
      </c>
      <c r="D5" s="36">
        <f>C5/1.83</f>
        <v>1.7814207650273222</v>
      </c>
      <c r="F5" t="s">
        <v>101</v>
      </c>
      <c r="H5" s="37">
        <f>D5+($D$7+$D$8)/6</f>
        <v>2.5100182149362475</v>
      </c>
      <c r="L5">
        <v>15</v>
      </c>
      <c r="M5" s="48">
        <f t="shared" si="7"/>
        <v>0.2617993877991494</v>
      </c>
      <c r="N5" s="45"/>
      <c r="O5" s="45">
        <f t="shared" si="0"/>
        <v>0.08726646259971649</v>
      </c>
      <c r="P5">
        <f t="shared" si="1"/>
        <v>0.0324</v>
      </c>
      <c r="Q5" s="45">
        <f t="shared" si="2"/>
        <v>0.15469860468532226</v>
      </c>
      <c r="R5" s="45"/>
      <c r="S5" s="45"/>
      <c r="T5" s="45">
        <v>0</v>
      </c>
      <c r="U5" s="45">
        <v>0</v>
      </c>
      <c r="V5" s="45">
        <f>O4</f>
        <v>0.08726646259971646</v>
      </c>
      <c r="W5" s="45">
        <f>2*(O4+O5)</f>
        <v>0.3490658503988659</v>
      </c>
      <c r="X5" s="45">
        <f>O5</f>
        <v>0.08726646259971649</v>
      </c>
      <c r="Y5" s="45">
        <v>0</v>
      </c>
      <c r="Z5" s="45">
        <v>0</v>
      </c>
      <c r="AA5" s="45">
        <v>0</v>
      </c>
      <c r="AB5" s="45">
        <v>0</v>
      </c>
      <c r="AC5" s="45"/>
      <c r="AD5" s="45"/>
      <c r="AE5" s="45"/>
      <c r="AF5" s="45"/>
      <c r="AG5" s="45"/>
      <c r="AH5" s="45"/>
      <c r="AI5" s="45">
        <f>AG58</f>
        <v>0.5832412297841223</v>
      </c>
      <c r="AJ5" s="45">
        <f t="shared" si="8"/>
        <v>0.23933087909576983</v>
      </c>
      <c r="AK5" s="45">
        <f t="shared" si="3"/>
        <v>-5.45794065272624</v>
      </c>
      <c r="AL5" s="45">
        <f t="shared" si="4"/>
        <v>0.0324</v>
      </c>
      <c r="AM5" s="45"/>
      <c r="AN5" s="49"/>
      <c r="AO5" s="50"/>
      <c r="AP5" s="45">
        <f t="shared" si="5"/>
        <v>1.2893657842321403E-05</v>
      </c>
      <c r="AQ5" s="47">
        <f t="shared" si="9"/>
        <v>0.30000000000000004</v>
      </c>
      <c r="AR5" s="45">
        <f t="shared" si="6"/>
        <v>0.005235987755982989</v>
      </c>
    </row>
    <row r="6" spans="1:44" ht="12.75">
      <c r="A6" t="s">
        <v>91</v>
      </c>
      <c r="B6" t="s">
        <v>96</v>
      </c>
      <c r="C6" s="35">
        <v>21.4</v>
      </c>
      <c r="D6" s="36">
        <f>C6/1.83</f>
        <v>11.69398907103825</v>
      </c>
      <c r="I6" t="s">
        <v>105</v>
      </c>
      <c r="L6">
        <v>20</v>
      </c>
      <c r="M6" s="48">
        <f t="shared" si="7"/>
        <v>0.3490658503988659</v>
      </c>
      <c r="N6" s="45"/>
      <c r="O6" s="45">
        <f t="shared" si="0"/>
        <v>0.08726646259971649</v>
      </c>
      <c r="P6">
        <f t="shared" si="1"/>
        <v>0.0541</v>
      </c>
      <c r="Q6" s="45">
        <f t="shared" si="2"/>
        <v>-0.44690708020204256</v>
      </c>
      <c r="R6" s="45"/>
      <c r="S6" s="45"/>
      <c r="T6" s="45">
        <v>0</v>
      </c>
      <c r="U6" s="45">
        <v>0</v>
      </c>
      <c r="V6" s="45">
        <v>0</v>
      </c>
      <c r="W6" s="45">
        <f>O5</f>
        <v>0.08726646259971649</v>
      </c>
      <c r="X6" s="45">
        <f>2*(O5+O6)</f>
        <v>0.34906585039886595</v>
      </c>
      <c r="Y6" s="45">
        <f>O6</f>
        <v>0.08726646259971649</v>
      </c>
      <c r="Z6" s="45">
        <v>0</v>
      </c>
      <c r="AA6" s="45">
        <v>0</v>
      </c>
      <c r="AB6" s="45">
        <v>0</v>
      </c>
      <c r="AC6" s="45"/>
      <c r="AD6" s="45"/>
      <c r="AE6" s="45"/>
      <c r="AF6" s="45"/>
      <c r="AG6" s="45"/>
      <c r="AH6" s="45"/>
      <c r="AI6" s="45">
        <f>AG72</f>
        <v>-0.8456442917436976</v>
      </c>
      <c r="AJ6" s="45">
        <f t="shared" si="8"/>
        <v>0.21643189210322344</v>
      </c>
      <c r="AK6" s="45">
        <f t="shared" si="3"/>
        <v>-5.638659774928455</v>
      </c>
      <c r="AL6" s="45">
        <f t="shared" si="4"/>
        <v>0.0541</v>
      </c>
      <c r="AM6" s="45"/>
      <c r="AN6" s="49"/>
      <c r="AO6" s="50"/>
      <c r="AP6" s="45">
        <f t="shared" si="5"/>
        <v>2.295180182493748E-05</v>
      </c>
      <c r="AQ6" s="47">
        <f t="shared" si="9"/>
        <v>0.4</v>
      </c>
      <c r="AR6" s="45">
        <f t="shared" si="6"/>
        <v>0.006981317007977318</v>
      </c>
    </row>
    <row r="7" spans="1:44" ht="12.75">
      <c r="A7" t="s">
        <v>92</v>
      </c>
      <c r="B7" t="s">
        <v>97</v>
      </c>
      <c r="C7" s="35">
        <v>5.3</v>
      </c>
      <c r="D7" s="36">
        <f>C7/1.83</f>
        <v>2.896174863387978</v>
      </c>
      <c r="F7" s="38" t="s">
        <v>102</v>
      </c>
      <c r="G7" s="37">
        <f>H4/$D$6</f>
        <v>0.6323987538940811</v>
      </c>
      <c r="I7" t="s">
        <v>99</v>
      </c>
      <c r="L7">
        <v>25</v>
      </c>
      <c r="M7" s="48">
        <f t="shared" si="7"/>
        <v>0.4363323129985824</v>
      </c>
      <c r="N7" s="45"/>
      <c r="O7" s="45">
        <f t="shared" si="0"/>
        <v>0.08726646259971643</v>
      </c>
      <c r="P7">
        <f t="shared" si="1"/>
        <v>0.0628</v>
      </c>
      <c r="Q7" s="45">
        <f t="shared" si="2"/>
        <v>-0.948818108736643</v>
      </c>
      <c r="R7" s="45"/>
      <c r="S7" s="45"/>
      <c r="T7" s="45">
        <v>0</v>
      </c>
      <c r="U7" s="45">
        <v>0</v>
      </c>
      <c r="V7" s="45">
        <v>0</v>
      </c>
      <c r="W7" s="45">
        <v>0</v>
      </c>
      <c r="X7" s="45">
        <f>O6</f>
        <v>0.08726646259971649</v>
      </c>
      <c r="Y7" s="45">
        <f>2*(O6+O7)</f>
        <v>0.34906585039886584</v>
      </c>
      <c r="Z7" s="45">
        <f>O7</f>
        <v>0.08726646259971643</v>
      </c>
      <c r="AA7" s="45">
        <v>0</v>
      </c>
      <c r="AB7" s="45">
        <v>0</v>
      </c>
      <c r="AC7" s="45"/>
      <c r="AD7" s="45"/>
      <c r="AE7" s="45"/>
      <c r="AF7" s="45"/>
      <c r="AG7" s="45"/>
      <c r="AH7" s="45"/>
      <c r="AI7" s="45">
        <f>AG86</f>
        <v>-2.3218419688276573</v>
      </c>
      <c r="AJ7" s="45">
        <f t="shared" si="8"/>
        <v>-0.059983429190042514</v>
      </c>
      <c r="AK7" s="45">
        <f t="shared" si="3"/>
        <v>6.043556930915896</v>
      </c>
      <c r="AL7" s="45">
        <f t="shared" si="4"/>
        <v>0.0628</v>
      </c>
      <c r="AM7" s="45"/>
      <c r="AN7" s="49"/>
      <c r="AO7" s="50"/>
      <c r="AP7" s="45">
        <f t="shared" si="5"/>
        <v>3.5908664474259045E-05</v>
      </c>
      <c r="AQ7" s="47">
        <f t="shared" si="9"/>
        <v>0.5</v>
      </c>
      <c r="AR7" s="45">
        <f t="shared" si="6"/>
        <v>0.008726646259971648</v>
      </c>
    </row>
    <row r="8" spans="1:44" ht="12.75">
      <c r="A8" t="s">
        <v>93</v>
      </c>
      <c r="B8" t="s">
        <v>98</v>
      </c>
      <c r="C8" s="35">
        <v>2.7</v>
      </c>
      <c r="D8" s="36">
        <f>C8/1.83</f>
        <v>1.4754098360655739</v>
      </c>
      <c r="F8" s="38" t="s">
        <v>103</v>
      </c>
      <c r="G8" s="37">
        <f>H5/$D$6</f>
        <v>0.21464174454828663</v>
      </c>
      <c r="L8">
        <v>30</v>
      </c>
      <c r="M8" s="48">
        <f t="shared" si="7"/>
        <v>0.5235987755982988</v>
      </c>
      <c r="N8" s="45"/>
      <c r="O8" s="45">
        <f t="shared" si="0"/>
        <v>0.08726646259971649</v>
      </c>
      <c r="P8">
        <f t="shared" si="1"/>
        <v>0.0439</v>
      </c>
      <c r="Q8" s="45">
        <f t="shared" si="2"/>
        <v>-0.4847222946806764</v>
      </c>
      <c r="R8" s="45"/>
      <c r="S8" s="45"/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f>O7</f>
        <v>0.08726646259971643</v>
      </c>
      <c r="Z8" s="45">
        <f>2*(O7+O8)</f>
        <v>0.34906585039886584</v>
      </c>
      <c r="AA8" s="45">
        <f>O8</f>
        <v>0.08726646259971649</v>
      </c>
      <c r="AB8" s="45">
        <v>0</v>
      </c>
      <c r="AC8" s="45"/>
      <c r="AD8" s="45"/>
      <c r="AE8" s="45"/>
      <c r="AF8" s="45"/>
      <c r="AG8" s="45"/>
      <c r="AH8" s="45"/>
      <c r="AI8" s="45">
        <f>AG100</f>
        <v>-0.73964246418457</v>
      </c>
      <c r="AJ8" s="45">
        <f t="shared" si="8"/>
        <v>-0.32714834596311815</v>
      </c>
      <c r="AK8" s="45">
        <f t="shared" si="3"/>
        <v>1.7782545232221814</v>
      </c>
      <c r="AL8" s="45">
        <f t="shared" si="4"/>
        <v>0.0439</v>
      </c>
      <c r="AM8" s="45"/>
      <c r="AN8" s="49"/>
      <c r="AO8" s="50"/>
      <c r="AP8" s="45">
        <f t="shared" si="5"/>
        <v>5.177539957975673E-05</v>
      </c>
      <c r="AQ8" s="47">
        <f t="shared" si="9"/>
        <v>0.6</v>
      </c>
      <c r="AR8" s="45">
        <f t="shared" si="6"/>
        <v>0.010471975511965976</v>
      </c>
    </row>
    <row r="9" spans="12:44" ht="12.75">
      <c r="L9">
        <v>35</v>
      </c>
      <c r="M9" s="48">
        <f t="shared" si="7"/>
        <v>0.6108652381980153</v>
      </c>
      <c r="N9" s="45"/>
      <c r="O9" s="45">
        <f t="shared" si="0"/>
        <v>0.08726646259971649</v>
      </c>
      <c r="P9">
        <f t="shared" si="1"/>
        <v>0.0109</v>
      </c>
      <c r="Q9" s="45">
        <f t="shared" si="2"/>
        <v>-0.15813635145610716</v>
      </c>
      <c r="R9" s="45"/>
      <c r="S9" s="45"/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f>O8</f>
        <v>0.08726646259971649</v>
      </c>
      <c r="AA9" s="45">
        <f>2*(O8+O9)</f>
        <v>0.34906585039886595</v>
      </c>
      <c r="AB9" s="45">
        <f>O9</f>
        <v>0.08726646259971649</v>
      </c>
      <c r="AC9" s="45"/>
      <c r="AD9" s="45"/>
      <c r="AE9" s="45"/>
      <c r="AF9" s="45"/>
      <c r="AG9" s="45"/>
      <c r="AH9" s="45"/>
      <c r="AI9" s="45">
        <f>AG114</f>
        <v>-0.27409651865393453</v>
      </c>
      <c r="AJ9" s="45">
        <f t="shared" si="8"/>
        <v>-0.41561376099486913</v>
      </c>
      <c r="AK9" s="45">
        <f t="shared" si="3"/>
        <v>1.0469715798732857</v>
      </c>
      <c r="AL9" s="45">
        <f t="shared" si="4"/>
        <v>0.0109</v>
      </c>
      <c r="AM9" s="45"/>
      <c r="AN9" s="49"/>
      <c r="AO9" s="50"/>
      <c r="AP9" s="45">
        <f t="shared" si="5"/>
        <v>7.056316093090117E-05</v>
      </c>
      <c r="AQ9" s="47">
        <f t="shared" si="9"/>
        <v>0.7</v>
      </c>
      <c r="AR9" s="45">
        <f t="shared" si="6"/>
        <v>0.012217304763960306</v>
      </c>
    </row>
    <row r="10" spans="4:44" ht="12.75">
      <c r="D10" s="39" t="s">
        <v>106</v>
      </c>
      <c r="L10">
        <v>40</v>
      </c>
      <c r="M10" s="48">
        <f t="shared" si="7"/>
        <v>0.6981317007977318</v>
      </c>
      <c r="N10" s="45"/>
      <c r="O10" s="45"/>
      <c r="P10">
        <f t="shared" si="1"/>
        <v>-0.0267</v>
      </c>
      <c r="Q10" s="45">
        <v>0</v>
      </c>
      <c r="R10" s="45"/>
      <c r="S10" s="45"/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f>O9</f>
        <v>0.08726646259971649</v>
      </c>
      <c r="AB10" s="45">
        <v>1</v>
      </c>
      <c r="AC10" s="45"/>
      <c r="AD10" s="45"/>
      <c r="AE10" s="45"/>
      <c r="AF10" s="45"/>
      <c r="AG10" s="45"/>
      <c r="AH10" s="45"/>
      <c r="AI10" s="45">
        <v>0</v>
      </c>
      <c r="AJ10" s="45"/>
      <c r="AK10" s="45"/>
      <c r="AL10" s="45">
        <f t="shared" si="4"/>
        <v>-0.0267</v>
      </c>
      <c r="AM10" s="45"/>
      <c r="AN10" s="49"/>
      <c r="AO10" s="50"/>
      <c r="AP10" s="45">
        <f t="shared" si="5"/>
        <v>9.228310231716293E-05</v>
      </c>
      <c r="AQ10" s="47">
        <f t="shared" si="9"/>
        <v>0.7999999999999999</v>
      </c>
      <c r="AR10" s="45">
        <f t="shared" si="6"/>
        <v>0.013962634015954635</v>
      </c>
    </row>
    <row r="11" spans="13:44" ht="12.75">
      <c r="M11" s="48"/>
      <c r="N11" s="45"/>
      <c r="O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9"/>
      <c r="AO11" s="50"/>
      <c r="AP11" s="45">
        <f t="shared" si="5"/>
        <v>0.00011694637752801268</v>
      </c>
      <c r="AQ11" s="47">
        <f t="shared" si="9"/>
        <v>0.8999999999999999</v>
      </c>
      <c r="AR11" s="45">
        <f t="shared" si="6"/>
        <v>0.015707963267948963</v>
      </c>
    </row>
    <row r="12" spans="13:44" ht="12.75">
      <c r="M12" s="48"/>
      <c r="N12" s="45"/>
      <c r="O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9"/>
      <c r="AO12" s="50"/>
      <c r="AP12" s="45">
        <f t="shared" si="5"/>
        <v>0.000144564140352921</v>
      </c>
      <c r="AQ12" s="47">
        <f t="shared" si="9"/>
        <v>0.9999999999999999</v>
      </c>
      <c r="AR12" s="45">
        <f t="shared" si="6"/>
        <v>0.017453292519943292</v>
      </c>
    </row>
    <row r="13" spans="1:44" ht="12.75">
      <c r="A13" s="41" t="s">
        <v>108</v>
      </c>
      <c r="B13" s="42" t="s">
        <v>79</v>
      </c>
      <c r="C13" t="s">
        <v>109</v>
      </c>
      <c r="E13" s="41" t="s">
        <v>108</v>
      </c>
      <c r="F13" s="51" t="s">
        <v>122</v>
      </c>
      <c r="G13" s="51" t="s">
        <v>79</v>
      </c>
      <c r="H13" s="51" t="s">
        <v>121</v>
      </c>
      <c r="I13" s="51" t="s">
        <v>127</v>
      </c>
      <c r="J13" s="51" t="s">
        <v>123</v>
      </c>
      <c r="K13" s="51" t="s">
        <v>125</v>
      </c>
      <c r="L13" s="41" t="str">
        <f>E13</f>
        <v>q</v>
      </c>
      <c r="N13" s="48" t="s">
        <v>124</v>
      </c>
      <c r="O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9"/>
      <c r="AO13" s="50"/>
      <c r="AP13" s="45">
        <f t="shared" si="5"/>
        <v>0.00017514754458135861</v>
      </c>
      <c r="AQ13" s="47">
        <f t="shared" si="9"/>
        <v>1.0999999999999999</v>
      </c>
      <c r="AR13" s="45">
        <f t="shared" si="6"/>
        <v>0.019198621771937624</v>
      </c>
    </row>
    <row r="14" spans="1:44" ht="12.75">
      <c r="A14" s="43">
        <v>0</v>
      </c>
      <c r="B14" s="40">
        <v>0</v>
      </c>
      <c r="E14" s="52">
        <v>0</v>
      </c>
      <c r="F14" s="40">
        <f>Inundación!$D$62</f>
        <v>-2.679302479085992</v>
      </c>
      <c r="G14" s="44">
        <f aca="true" t="shared" si="10" ref="G14:G77">AP2</f>
        <v>0</v>
      </c>
      <c r="H14" s="40">
        <f>Inundación!$B$48</f>
        <v>2.078238904639024</v>
      </c>
      <c r="I14" s="2">
        <f aca="true" t="shared" si="11" ref="I14:I77">(F14+G14*H14)*SIN(RADIANS(E14))</f>
        <v>0</v>
      </c>
      <c r="J14" s="53">
        <f aca="true" t="shared" si="12" ref="J14:J77">I14-K14</f>
        <v>0</v>
      </c>
      <c r="K14" s="53">
        <f>Inundación!$B$62/Inundación!$B$3*COS(RADIANS(E14))</f>
        <v>0</v>
      </c>
      <c r="L14" s="52">
        <f>E14</f>
        <v>0</v>
      </c>
      <c r="N14" s="52">
        <f>VLOOKUP(0,$J$14:$L$414,3)</f>
        <v>40.0000000000003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9"/>
      <c r="AO14" s="50"/>
      <c r="AP14" s="45">
        <f t="shared" si="5"/>
        <v>0.00020870774400279598</v>
      </c>
      <c r="AQ14" s="47">
        <f t="shared" si="9"/>
        <v>1.2</v>
      </c>
      <c r="AR14" s="45">
        <f t="shared" si="6"/>
        <v>0.020943951023931952</v>
      </c>
    </row>
    <row r="15" spans="1:44" ht="12.75">
      <c r="A15" s="43">
        <v>5</v>
      </c>
      <c r="B15" s="40">
        <v>0.0038</v>
      </c>
      <c r="E15" s="52">
        <f>E14+0.1</f>
        <v>0.1</v>
      </c>
      <c r="F15" s="40">
        <f>Inundación!$D$62</f>
        <v>-2.679302479085992</v>
      </c>
      <c r="G15" s="44">
        <f t="shared" si="10"/>
        <v>1.428910719323283E-06</v>
      </c>
      <c r="H15" s="40">
        <f>Inundación!$B$48</f>
        <v>2.078238904639024</v>
      </c>
      <c r="I15" s="2">
        <f t="shared" si="11"/>
        <v>-0.004676257434612176</v>
      </c>
      <c r="J15" s="53">
        <f t="shared" si="12"/>
        <v>-0.004676257434612176</v>
      </c>
      <c r="K15" s="53">
        <f>Inundación!$B$62/Inundación!$B$3*COS(RADIANS(E15))</f>
        <v>0</v>
      </c>
      <c r="L15" s="52">
        <f aca="true" t="shared" si="13" ref="L15:L78">E15</f>
        <v>0.1</v>
      </c>
      <c r="N15" s="45" t="s">
        <v>126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9"/>
      <c r="AO15" s="50"/>
      <c r="AP15" s="45">
        <f t="shared" si="5"/>
        <v>0.0002452558924067039</v>
      </c>
      <c r="AQ15" s="47">
        <f t="shared" si="9"/>
        <v>1.3</v>
      </c>
      <c r="AR15" s="45">
        <f t="shared" si="6"/>
        <v>0.022689280275926284</v>
      </c>
    </row>
    <row r="16" spans="1:44" ht="12.75">
      <c r="A16" s="43">
        <v>10</v>
      </c>
      <c r="B16" s="40">
        <v>0.0152</v>
      </c>
      <c r="C16" s="38"/>
      <c r="D16" s="37"/>
      <c r="E16" s="52">
        <f aca="true" t="shared" si="14" ref="E16:E79">E15+0.1</f>
        <v>0.2</v>
      </c>
      <c r="F16" s="40">
        <f>Inundación!$D$62</f>
        <v>-2.679302479085992</v>
      </c>
      <c r="G16" s="44">
        <f t="shared" si="10"/>
        <v>5.723078736940211E-06</v>
      </c>
      <c r="H16" s="40">
        <f>Inundación!$B$48</f>
        <v>2.078238904639024</v>
      </c>
      <c r="I16" s="2">
        <f t="shared" si="11"/>
        <v>-0.009352469472888238</v>
      </c>
      <c r="J16" s="53">
        <f t="shared" si="12"/>
        <v>-0.009352469472888238</v>
      </c>
      <c r="K16" s="53">
        <f>Inundación!$B$62/Inundación!$B$3*COS(RADIANS(E16))</f>
        <v>0</v>
      </c>
      <c r="L16" s="52">
        <f t="shared" si="13"/>
        <v>0.2</v>
      </c>
      <c r="N16" s="53">
        <f>VLOOKUP(0,$J$14:$L$414,2)</f>
        <v>0</v>
      </c>
      <c r="O16" s="45"/>
      <c r="P16" s="45"/>
      <c r="Q16" s="45"/>
      <c r="R16" s="45"/>
      <c r="S16" s="45"/>
      <c r="T16" s="45">
        <f>Q2</f>
        <v>0.13063437728982769</v>
      </c>
      <c r="U16" s="45">
        <f aca="true" t="shared" si="15" ref="U16:AB16">U2</f>
        <v>0.08726646259971647</v>
      </c>
      <c r="V16" s="45">
        <f t="shared" si="15"/>
        <v>0</v>
      </c>
      <c r="W16" s="45">
        <f t="shared" si="15"/>
        <v>0</v>
      </c>
      <c r="X16" s="45">
        <f t="shared" si="15"/>
        <v>0</v>
      </c>
      <c r="Y16" s="45">
        <f t="shared" si="15"/>
        <v>0</v>
      </c>
      <c r="Z16" s="45">
        <f t="shared" si="15"/>
        <v>0</v>
      </c>
      <c r="AA16" s="45">
        <f t="shared" si="15"/>
        <v>0</v>
      </c>
      <c r="AB16" s="45">
        <f t="shared" si="15"/>
        <v>0</v>
      </c>
      <c r="AC16" s="45"/>
      <c r="AD16" s="45"/>
      <c r="AE16" s="45"/>
      <c r="AF16" s="45"/>
      <c r="AG16" s="45">
        <f>MDETERM(T16:AB24)/AG2</f>
        <v>0.46847345611775154</v>
      </c>
      <c r="AH16" s="45"/>
      <c r="AI16" s="45"/>
      <c r="AJ16" s="45"/>
      <c r="AK16" s="45"/>
      <c r="AL16" s="45"/>
      <c r="AM16" s="45"/>
      <c r="AN16" s="49"/>
      <c r="AO16" s="50"/>
      <c r="AP16" s="45">
        <f t="shared" si="5"/>
        <v>0.0002848031435825528</v>
      </c>
      <c r="AQ16" s="47">
        <f t="shared" si="9"/>
        <v>1.4000000000000001</v>
      </c>
      <c r="AR16" s="45">
        <f t="shared" si="6"/>
        <v>0.024434609527920616</v>
      </c>
    </row>
    <row r="17" spans="1:44" ht="12.75">
      <c r="A17" s="43">
        <v>15</v>
      </c>
      <c r="B17" s="40">
        <v>0.0324</v>
      </c>
      <c r="C17" s="38"/>
      <c r="D17" s="37"/>
      <c r="E17" s="52">
        <f t="shared" si="14"/>
        <v>0.30000000000000004</v>
      </c>
      <c r="F17" s="40">
        <f>Inundación!$D$62</f>
        <v>-2.679302479085992</v>
      </c>
      <c r="G17" s="44">
        <f t="shared" si="10"/>
        <v>1.2893657842321403E-05</v>
      </c>
      <c r="H17" s="40">
        <f>Inundación!$B$48</f>
        <v>2.078238904639024</v>
      </c>
      <c r="I17" s="2">
        <f t="shared" si="11"/>
        <v>-0.014028590570509574</v>
      </c>
      <c r="J17" s="53">
        <f t="shared" si="12"/>
        <v>-0.014028590570509574</v>
      </c>
      <c r="K17" s="53">
        <f>Inundación!$B$62/Inundación!$B$3*COS(RADIANS(E17))</f>
        <v>0</v>
      </c>
      <c r="L17" s="52">
        <f t="shared" si="13"/>
        <v>0.30000000000000004</v>
      </c>
      <c r="N17" s="45"/>
      <c r="O17" s="45"/>
      <c r="P17" s="45"/>
      <c r="Q17" s="45"/>
      <c r="R17" s="45"/>
      <c r="S17" s="45"/>
      <c r="T17" s="45">
        <f aca="true" t="shared" si="16" ref="T17:T24">Q3</f>
        <v>0.26126875457965537</v>
      </c>
      <c r="U17" s="45">
        <f aca="true" t="shared" si="17" ref="U17:AB24">U3</f>
        <v>0.3490658503988659</v>
      </c>
      <c r="V17" s="45">
        <f t="shared" si="17"/>
        <v>0.08726646259971647</v>
      </c>
      <c r="W17" s="45">
        <f t="shared" si="17"/>
        <v>0</v>
      </c>
      <c r="X17" s="45">
        <f t="shared" si="17"/>
        <v>0</v>
      </c>
      <c r="Y17" s="45">
        <f t="shared" si="17"/>
        <v>0</v>
      </c>
      <c r="Z17" s="45">
        <f t="shared" si="17"/>
        <v>0</v>
      </c>
      <c r="AA17" s="45">
        <f t="shared" si="17"/>
        <v>0</v>
      </c>
      <c r="AB17" s="45">
        <f t="shared" si="17"/>
        <v>0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9"/>
      <c r="AO17" s="50"/>
      <c r="AP17" s="45">
        <f t="shared" si="5"/>
        <v>0.00032736065131981347</v>
      </c>
      <c r="AQ17" s="47">
        <f t="shared" si="9"/>
        <v>1.5000000000000002</v>
      </c>
      <c r="AR17" s="45">
        <f t="shared" si="6"/>
        <v>0.02617993877991495</v>
      </c>
    </row>
    <row r="18" spans="1:44" ht="12.75">
      <c r="A18" s="43">
        <v>20</v>
      </c>
      <c r="B18" s="40">
        <v>0.0541</v>
      </c>
      <c r="E18" s="52">
        <f t="shared" si="14"/>
        <v>0.4</v>
      </c>
      <c r="F18" s="40">
        <f>Inundación!$D$62</f>
        <v>-2.679302479085992</v>
      </c>
      <c r="G18" s="44">
        <f t="shared" si="10"/>
        <v>2.295180182493748E-05</v>
      </c>
      <c r="H18" s="40">
        <f>Inundación!$B$48</f>
        <v>2.078238904639024</v>
      </c>
      <c r="I18" s="2">
        <f t="shared" si="11"/>
        <v>-0.018704575022051795</v>
      </c>
      <c r="J18" s="53">
        <f t="shared" si="12"/>
        <v>-0.018704575022051795</v>
      </c>
      <c r="K18" s="53">
        <f>Inundación!$B$62/Inundación!$B$3*COS(RADIANS(E18))</f>
        <v>0</v>
      </c>
      <c r="L18" s="52">
        <f t="shared" si="13"/>
        <v>0.4</v>
      </c>
      <c r="N18" s="45"/>
      <c r="O18" s="45"/>
      <c r="P18" s="45"/>
      <c r="Q18" s="45"/>
      <c r="R18" s="45"/>
      <c r="S18" s="45"/>
      <c r="T18" s="45">
        <f t="shared" si="16"/>
        <v>0.19938931270552662</v>
      </c>
      <c r="U18" s="45">
        <f t="shared" si="17"/>
        <v>0.08726646259971647</v>
      </c>
      <c r="V18" s="45">
        <f t="shared" si="17"/>
        <v>0.34906585039886584</v>
      </c>
      <c r="W18" s="45">
        <f t="shared" si="17"/>
        <v>0.08726646259971646</v>
      </c>
      <c r="X18" s="45">
        <f t="shared" si="17"/>
        <v>0</v>
      </c>
      <c r="Y18" s="45">
        <f t="shared" si="17"/>
        <v>0</v>
      </c>
      <c r="Z18" s="45">
        <f t="shared" si="17"/>
        <v>0</v>
      </c>
      <c r="AA18" s="45">
        <f t="shared" si="17"/>
        <v>0</v>
      </c>
      <c r="AB18" s="45">
        <f t="shared" si="17"/>
        <v>0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9"/>
      <c r="AO18" s="50"/>
      <c r="AP18" s="45">
        <f t="shared" si="5"/>
        <v>0.00037293956940795636</v>
      </c>
      <c r="AQ18" s="47">
        <f t="shared" si="9"/>
        <v>1.6000000000000003</v>
      </c>
      <c r="AR18" s="45">
        <f t="shared" si="6"/>
        <v>0.027925268031909277</v>
      </c>
    </row>
    <row r="19" spans="1:44" ht="12.75">
      <c r="A19" s="43">
        <v>25</v>
      </c>
      <c r="B19" s="40">
        <v>0.0628</v>
      </c>
      <c r="E19" s="52">
        <f t="shared" si="14"/>
        <v>0.5</v>
      </c>
      <c r="F19" s="40">
        <f>Inundación!$D$62</f>
        <v>-2.679302479085992</v>
      </c>
      <c r="G19" s="44">
        <f t="shared" si="10"/>
        <v>3.5908664474259045E-05</v>
      </c>
      <c r="H19" s="40">
        <f>Inundación!$B$48</f>
        <v>2.078238904639024</v>
      </c>
      <c r="I19" s="2">
        <f t="shared" si="11"/>
        <v>-0.023380376961349647</v>
      </c>
      <c r="J19" s="53">
        <f t="shared" si="12"/>
        <v>-0.023380376961349647</v>
      </c>
      <c r="K19" s="53">
        <f>Inundación!$B$62/Inundación!$B$3*COS(RADIANS(E19))</f>
        <v>0</v>
      </c>
      <c r="L19" s="52">
        <f t="shared" si="13"/>
        <v>0.5</v>
      </c>
      <c r="N19" s="45"/>
      <c r="O19" s="45"/>
      <c r="P19" s="45"/>
      <c r="Q19" s="45"/>
      <c r="R19" s="45"/>
      <c r="S19" s="45"/>
      <c r="T19" s="45">
        <f t="shared" si="16"/>
        <v>0.15469860468532226</v>
      </c>
      <c r="U19" s="45">
        <f t="shared" si="17"/>
        <v>0</v>
      </c>
      <c r="V19" s="45">
        <f t="shared" si="17"/>
        <v>0.08726646259971646</v>
      </c>
      <c r="W19" s="45">
        <f t="shared" si="17"/>
        <v>0.3490658503988659</v>
      </c>
      <c r="X19" s="45">
        <f t="shared" si="17"/>
        <v>0.08726646259971649</v>
      </c>
      <c r="Y19" s="45">
        <f t="shared" si="17"/>
        <v>0</v>
      </c>
      <c r="Z19" s="45">
        <f t="shared" si="17"/>
        <v>0</v>
      </c>
      <c r="AA19" s="45">
        <f t="shared" si="17"/>
        <v>0</v>
      </c>
      <c r="AB19" s="45">
        <f t="shared" si="17"/>
        <v>0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9"/>
      <c r="AO19" s="50"/>
      <c r="AP19" s="45">
        <f t="shared" si="5"/>
        <v>0.0004215510516364522</v>
      </c>
      <c r="AQ19" s="47">
        <f t="shared" si="9"/>
        <v>1.7000000000000004</v>
      </c>
      <c r="AR19" s="45">
        <f t="shared" si="6"/>
        <v>0.02967059728390361</v>
      </c>
    </row>
    <row r="20" spans="1:44" ht="12.75">
      <c r="A20" s="43">
        <v>30</v>
      </c>
      <c r="B20" s="40">
        <v>0.0439</v>
      </c>
      <c r="E20" s="52">
        <f t="shared" si="14"/>
        <v>0.6</v>
      </c>
      <c r="F20" s="40">
        <f>Inundación!$D$62</f>
        <v>-2.679302479085992</v>
      </c>
      <c r="G20" s="44">
        <f t="shared" si="10"/>
        <v>5.177539957975673E-05</v>
      </c>
      <c r="H20" s="40">
        <f>Inundación!$B$48</f>
        <v>2.078238904639024</v>
      </c>
      <c r="I20" s="2">
        <f t="shared" si="11"/>
        <v>-0.02805595036186435</v>
      </c>
      <c r="J20" s="53">
        <f t="shared" si="12"/>
        <v>-0.02805595036186435</v>
      </c>
      <c r="K20" s="53">
        <f>Inundación!$B$62/Inundación!$B$3*COS(RADIANS(E20))</f>
        <v>0</v>
      </c>
      <c r="L20" s="52">
        <f t="shared" si="13"/>
        <v>0.6</v>
      </c>
      <c r="N20" s="45"/>
      <c r="O20" s="45"/>
      <c r="P20" s="45"/>
      <c r="Q20" s="45"/>
      <c r="R20" s="45"/>
      <c r="S20" s="45"/>
      <c r="T20" s="45">
        <f t="shared" si="16"/>
        <v>-0.44690708020204256</v>
      </c>
      <c r="U20" s="45">
        <f t="shared" si="17"/>
        <v>0</v>
      </c>
      <c r="V20" s="45">
        <f t="shared" si="17"/>
        <v>0</v>
      </c>
      <c r="W20" s="45">
        <f t="shared" si="17"/>
        <v>0.08726646259971649</v>
      </c>
      <c r="X20" s="45">
        <f t="shared" si="17"/>
        <v>0.34906585039886595</v>
      </c>
      <c r="Y20" s="45">
        <f t="shared" si="17"/>
        <v>0.08726646259971649</v>
      </c>
      <c r="Z20" s="45">
        <f t="shared" si="17"/>
        <v>0</v>
      </c>
      <c r="AA20" s="45">
        <f t="shared" si="17"/>
        <v>0</v>
      </c>
      <c r="AB20" s="45">
        <f t="shared" si="17"/>
        <v>0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9"/>
      <c r="AO20" s="50"/>
      <c r="AP20" s="45">
        <f t="shared" si="5"/>
        <v>0.00047320625179477166</v>
      </c>
      <c r="AQ20" s="47">
        <f t="shared" si="9"/>
        <v>1.8000000000000005</v>
      </c>
      <c r="AR20" s="45">
        <f t="shared" si="6"/>
        <v>0.03141592653589794</v>
      </c>
    </row>
    <row r="21" spans="1:44" ht="12.75">
      <c r="A21" s="43">
        <v>35</v>
      </c>
      <c r="B21" s="40">
        <v>0.0109</v>
      </c>
      <c r="E21" s="52">
        <f t="shared" si="14"/>
        <v>0.7</v>
      </c>
      <c r="F21" s="40">
        <f>Inundación!$D$62</f>
        <v>-2.679302479085992</v>
      </c>
      <c r="G21" s="44">
        <f t="shared" si="10"/>
        <v>7.056316093090117E-05</v>
      </c>
      <c r="H21" s="40">
        <f>Inundación!$B$48</f>
        <v>2.078238904639024</v>
      </c>
      <c r="I21" s="2">
        <f t="shared" si="11"/>
        <v>-0.032731249037053455</v>
      </c>
      <c r="J21" s="53">
        <f t="shared" si="12"/>
        <v>-0.032731249037053455</v>
      </c>
      <c r="K21" s="53">
        <f>Inundación!$B$62/Inundación!$B$3*COS(RADIANS(E21))</f>
        <v>0</v>
      </c>
      <c r="L21" s="52">
        <f t="shared" si="13"/>
        <v>0.7</v>
      </c>
      <c r="T21" s="45">
        <f t="shared" si="16"/>
        <v>-0.948818108736643</v>
      </c>
      <c r="U21" s="45">
        <f t="shared" si="17"/>
        <v>0</v>
      </c>
      <c r="V21" s="45">
        <f t="shared" si="17"/>
        <v>0</v>
      </c>
      <c r="W21" s="45">
        <f t="shared" si="17"/>
        <v>0</v>
      </c>
      <c r="X21" s="45">
        <f t="shared" si="17"/>
        <v>0.08726646259971649</v>
      </c>
      <c r="Y21" s="45">
        <f t="shared" si="17"/>
        <v>0.34906585039886584</v>
      </c>
      <c r="Z21" s="45">
        <f t="shared" si="17"/>
        <v>0.08726646259971643</v>
      </c>
      <c r="AA21" s="45">
        <f t="shared" si="17"/>
        <v>0</v>
      </c>
      <c r="AB21" s="45">
        <f t="shared" si="17"/>
        <v>0</v>
      </c>
      <c r="AC21" s="45"/>
      <c r="AD21" s="45"/>
      <c r="AE21" s="45"/>
      <c r="AF21" s="45"/>
      <c r="AG21" s="45"/>
      <c r="AN21" s="49"/>
      <c r="AO21" s="50"/>
      <c r="AP21" s="45">
        <f t="shared" si="5"/>
        <v>0.0005279163236723852</v>
      </c>
      <c r="AQ21" s="47">
        <f t="shared" si="9"/>
        <v>1.9000000000000006</v>
      </c>
      <c r="AR21" s="45">
        <f t="shared" si="6"/>
        <v>0.03316125578789227</v>
      </c>
    </row>
    <row r="22" spans="1:44" ht="12.75">
      <c r="A22" s="43">
        <v>40</v>
      </c>
      <c r="B22" s="40">
        <v>-0.0267</v>
      </c>
      <c r="E22" s="52">
        <f t="shared" si="14"/>
        <v>0.7999999999999999</v>
      </c>
      <c r="F22" s="40">
        <f>Inundación!$D$62</f>
        <v>-2.679302479085992</v>
      </c>
      <c r="G22" s="44">
        <f t="shared" si="10"/>
        <v>9.228310231716293E-05</v>
      </c>
      <c r="H22" s="40">
        <f>Inundación!$B$48</f>
        <v>2.078238904639024</v>
      </c>
      <c r="I22" s="2">
        <f t="shared" si="11"/>
        <v>-0.03740622664074304</v>
      </c>
      <c r="J22" s="53">
        <f t="shared" si="12"/>
        <v>-0.03740622664074304</v>
      </c>
      <c r="K22" s="53">
        <f>Inundación!$B$62/Inundación!$B$3*COS(RADIANS(E22))</f>
        <v>0</v>
      </c>
      <c r="L22" s="52">
        <f t="shared" si="13"/>
        <v>0.7999999999999999</v>
      </c>
      <c r="T22" s="45">
        <f t="shared" si="16"/>
        <v>-0.4847222946806764</v>
      </c>
      <c r="U22" s="45">
        <f t="shared" si="17"/>
        <v>0</v>
      </c>
      <c r="V22" s="45">
        <f t="shared" si="17"/>
        <v>0</v>
      </c>
      <c r="W22" s="45">
        <f t="shared" si="17"/>
        <v>0</v>
      </c>
      <c r="X22" s="45">
        <f t="shared" si="17"/>
        <v>0</v>
      </c>
      <c r="Y22" s="45">
        <f t="shared" si="17"/>
        <v>0.08726646259971643</v>
      </c>
      <c r="Z22" s="45">
        <f t="shared" si="17"/>
        <v>0.34906585039886584</v>
      </c>
      <c r="AA22" s="45">
        <f t="shared" si="17"/>
        <v>0.08726646259971649</v>
      </c>
      <c r="AB22" s="45">
        <f t="shared" si="17"/>
        <v>0</v>
      </c>
      <c r="AC22" s="45"/>
      <c r="AD22" s="45"/>
      <c r="AE22" s="45"/>
      <c r="AF22" s="45"/>
      <c r="AG22" s="45"/>
      <c r="AN22" s="49"/>
      <c r="AO22" s="50"/>
      <c r="AP22" s="45">
        <f t="shared" si="5"/>
        <v>0.0005856924210587636</v>
      </c>
      <c r="AQ22" s="47">
        <f t="shared" si="9"/>
        <v>2.0000000000000004</v>
      </c>
      <c r="AR22" s="45">
        <f t="shared" si="6"/>
        <v>0.0349065850398866</v>
      </c>
    </row>
    <row r="23" spans="5:44" ht="12.75">
      <c r="E23" s="52">
        <f t="shared" si="14"/>
        <v>0.8999999999999999</v>
      </c>
      <c r="F23" s="40">
        <f>Inundación!$D$62</f>
        <v>-2.679302479085992</v>
      </c>
      <c r="G23" s="44">
        <f t="shared" si="10"/>
        <v>0.00011694637752801268</v>
      </c>
      <c r="H23" s="40">
        <f>Inundación!$B$48</f>
        <v>2.078238904639024</v>
      </c>
      <c r="I23" s="2">
        <f t="shared" si="11"/>
        <v>-0.0420808366675025</v>
      </c>
      <c r="J23" s="53">
        <f t="shared" si="12"/>
        <v>-0.0420808366675025</v>
      </c>
      <c r="K23" s="53">
        <f>Inundación!$B$62/Inundación!$B$3*COS(RADIANS(E23))</f>
        <v>0</v>
      </c>
      <c r="L23" s="52">
        <f t="shared" si="13"/>
        <v>0.8999999999999999</v>
      </c>
      <c r="T23" s="45">
        <f t="shared" si="16"/>
        <v>-0.15813635145610716</v>
      </c>
      <c r="U23" s="45">
        <f t="shared" si="17"/>
        <v>0</v>
      </c>
      <c r="V23" s="45">
        <f t="shared" si="17"/>
        <v>0</v>
      </c>
      <c r="W23" s="45">
        <f t="shared" si="17"/>
        <v>0</v>
      </c>
      <c r="X23" s="45">
        <f t="shared" si="17"/>
        <v>0</v>
      </c>
      <c r="Y23" s="45">
        <f t="shared" si="17"/>
        <v>0</v>
      </c>
      <c r="Z23" s="45">
        <f t="shared" si="17"/>
        <v>0.08726646259971649</v>
      </c>
      <c r="AA23" s="45">
        <f t="shared" si="17"/>
        <v>0.34906585039886595</v>
      </c>
      <c r="AB23" s="45">
        <f t="shared" si="17"/>
        <v>0.08726646259971649</v>
      </c>
      <c r="AC23" s="45"/>
      <c r="AD23" s="45"/>
      <c r="AE23" s="45"/>
      <c r="AF23" s="45"/>
      <c r="AG23" s="45"/>
      <c r="AN23" s="49"/>
      <c r="AO23" s="50"/>
      <c r="AP23" s="45">
        <f t="shared" si="5"/>
        <v>0.0006465456977433773</v>
      </c>
      <c r="AQ23" s="47">
        <f t="shared" si="9"/>
        <v>2.1000000000000005</v>
      </c>
      <c r="AR23" s="45">
        <f t="shared" si="6"/>
        <v>0.03665191429188093</v>
      </c>
    </row>
    <row r="24" spans="5:44" ht="12.75">
      <c r="E24" s="52">
        <f t="shared" si="14"/>
        <v>0.9999999999999999</v>
      </c>
      <c r="F24" s="40">
        <f>Inundación!$D$62</f>
        <v>-2.679302479085992</v>
      </c>
      <c r="G24" s="44">
        <f t="shared" si="10"/>
        <v>0.000144564140352921</v>
      </c>
      <c r="H24" s="40">
        <f>Inundación!$B$48</f>
        <v>2.078238904639024</v>
      </c>
      <c r="I24" s="2">
        <f t="shared" si="11"/>
        <v>-0.046755032453021685</v>
      </c>
      <c r="J24" s="53">
        <f t="shared" si="12"/>
        <v>-0.046755032453021685</v>
      </c>
      <c r="K24" s="53">
        <f>Inundación!$B$62/Inundación!$B$3*COS(RADIANS(E24))</f>
        <v>0</v>
      </c>
      <c r="L24" s="52">
        <f t="shared" si="13"/>
        <v>0.9999999999999999</v>
      </c>
      <c r="T24" s="45">
        <f t="shared" si="16"/>
        <v>0</v>
      </c>
      <c r="U24" s="45">
        <f t="shared" si="17"/>
        <v>0</v>
      </c>
      <c r="V24" s="45">
        <f t="shared" si="17"/>
        <v>0</v>
      </c>
      <c r="W24" s="45">
        <f t="shared" si="17"/>
        <v>0</v>
      </c>
      <c r="X24" s="45">
        <f t="shared" si="17"/>
        <v>0</v>
      </c>
      <c r="Y24" s="45">
        <f t="shared" si="17"/>
        <v>0</v>
      </c>
      <c r="Z24" s="45">
        <f t="shared" si="17"/>
        <v>0</v>
      </c>
      <c r="AA24" s="45">
        <f t="shared" si="17"/>
        <v>0.08726646259971649</v>
      </c>
      <c r="AB24" s="45">
        <f t="shared" si="17"/>
        <v>1</v>
      </c>
      <c r="AC24" s="45"/>
      <c r="AD24" s="45"/>
      <c r="AE24" s="45"/>
      <c r="AF24" s="45"/>
      <c r="AG24" s="45"/>
      <c r="AN24" s="49"/>
      <c r="AO24" s="50"/>
      <c r="AP24" s="45">
        <f t="shared" si="5"/>
        <v>0.0007104873075156969</v>
      </c>
      <c r="AQ24" s="47">
        <f t="shared" si="9"/>
        <v>2.2000000000000006</v>
      </c>
      <c r="AR24" s="45">
        <f t="shared" si="6"/>
        <v>0.03839724354387526</v>
      </c>
    </row>
    <row r="25" spans="5:44" ht="12.75">
      <c r="E25" s="52">
        <f t="shared" si="14"/>
        <v>1.0999999999999999</v>
      </c>
      <c r="F25" s="40">
        <f>Inundación!$D$62</f>
        <v>-2.679302479085992</v>
      </c>
      <c r="G25" s="44">
        <f t="shared" si="10"/>
        <v>0.00017514754458135861</v>
      </c>
      <c r="H25" s="40">
        <f>Inundación!$B$48</f>
        <v>2.078238904639024</v>
      </c>
      <c r="I25" s="2">
        <f t="shared" si="11"/>
        <v>-0.051428767174490526</v>
      </c>
      <c r="J25" s="53">
        <f t="shared" si="12"/>
        <v>-0.051428767174490526</v>
      </c>
      <c r="K25" s="53">
        <f>Inundación!$B$62/Inundación!$B$3*COS(RADIANS(E25))</f>
        <v>0</v>
      </c>
      <c r="L25" s="52">
        <f t="shared" si="13"/>
        <v>1.0999999999999999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N25" s="49"/>
      <c r="AO25" s="50"/>
      <c r="AP25" s="45">
        <f t="shared" si="5"/>
        <v>0.0007775284041651934</v>
      </c>
      <c r="AQ25" s="47">
        <f t="shared" si="9"/>
        <v>2.3000000000000007</v>
      </c>
      <c r="AR25" s="45">
        <f t="shared" si="6"/>
        <v>0.040142572795869594</v>
      </c>
    </row>
    <row r="26" spans="5:44" ht="12.75">
      <c r="E26" s="52">
        <f t="shared" si="14"/>
        <v>1.2</v>
      </c>
      <c r="F26" s="40">
        <f>Inundación!$D$62</f>
        <v>-2.679302479085992</v>
      </c>
      <c r="G26" s="44">
        <f t="shared" si="10"/>
        <v>0.00020870774400279598</v>
      </c>
      <c r="H26" s="40">
        <f>Inundación!$B$48</f>
        <v>2.078238904639024</v>
      </c>
      <c r="I26" s="2">
        <f t="shared" si="11"/>
        <v>-0.05610199385098103</v>
      </c>
      <c r="J26" s="53">
        <f t="shared" si="12"/>
        <v>-0.05610199385098103</v>
      </c>
      <c r="K26" s="53">
        <f>Inundación!$B$62/Inundación!$B$3*COS(RADIANS(E26))</f>
        <v>0</v>
      </c>
      <c r="L26" s="52">
        <f t="shared" si="13"/>
        <v>1.2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N26" s="49"/>
      <c r="AO26" s="50"/>
      <c r="AP26" s="45">
        <f t="shared" si="5"/>
        <v>0.0008476801414813372</v>
      </c>
      <c r="AQ26" s="47">
        <f t="shared" si="9"/>
        <v>2.400000000000001</v>
      </c>
      <c r="AR26" s="45">
        <f t="shared" si="6"/>
        <v>0.041887902047863926</v>
      </c>
    </row>
    <row r="27" spans="5:44" ht="12.75">
      <c r="E27" s="52">
        <f t="shared" si="14"/>
        <v>1.3</v>
      </c>
      <c r="F27" s="40">
        <f>Inundación!$D$62</f>
        <v>-2.679302479085992</v>
      </c>
      <c r="G27" s="44">
        <f t="shared" si="10"/>
        <v>0.0002452558924067039</v>
      </c>
      <c r="H27" s="40">
        <f>Inundación!$B$48</f>
        <v>2.078238904639024</v>
      </c>
      <c r="I27" s="2">
        <f t="shared" si="11"/>
        <v>-0.06077466534383193</v>
      </c>
      <c r="J27" s="53">
        <f t="shared" si="12"/>
        <v>-0.06077466534383193</v>
      </c>
      <c r="K27" s="53">
        <f>Inundación!$B$62/Inundación!$B$3*COS(RADIANS(E27))</f>
        <v>0</v>
      </c>
      <c r="L27" s="52">
        <f t="shared" si="13"/>
        <v>1.3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N27" s="49"/>
      <c r="AO27" s="50"/>
      <c r="AP27" s="45">
        <f t="shared" si="5"/>
        <v>0.0009209536732535986</v>
      </c>
      <c r="AQ27" s="47">
        <f t="shared" si="9"/>
        <v>2.500000000000001</v>
      </c>
      <c r="AR27" s="45">
        <f t="shared" si="6"/>
        <v>0.04363323129985825</v>
      </c>
    </row>
    <row r="28" spans="5:44" ht="12.75">
      <c r="E28" s="52">
        <f t="shared" si="14"/>
        <v>1.4000000000000001</v>
      </c>
      <c r="F28" s="40">
        <f>Inundación!$D$62</f>
        <v>-2.679302479085992</v>
      </c>
      <c r="G28" s="44">
        <f t="shared" si="10"/>
        <v>0.0002848031435825528</v>
      </c>
      <c r="H28" s="40">
        <f>Inundación!$B$48</f>
        <v>2.078238904639024</v>
      </c>
      <c r="I28" s="2">
        <f t="shared" si="11"/>
        <v>-0.06544673435703545</v>
      </c>
      <c r="J28" s="53">
        <f t="shared" si="12"/>
        <v>-0.06544673435703545</v>
      </c>
      <c r="K28" s="53">
        <f>Inundación!$B$62/Inundación!$B$3*COS(RADIANS(E28))</f>
        <v>0</v>
      </c>
      <c r="L28" s="52">
        <f t="shared" si="13"/>
        <v>1.4000000000000001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N28" s="49"/>
      <c r="AO28" s="50"/>
      <c r="AP28" s="45">
        <f t="shared" si="5"/>
        <v>0.0009973601532714484</v>
      </c>
      <c r="AQ28" s="47">
        <f t="shared" si="9"/>
        <v>2.600000000000001</v>
      </c>
      <c r="AR28" s="45">
        <f t="shared" si="6"/>
        <v>0.04537856055185258</v>
      </c>
    </row>
    <row r="29" spans="5:44" ht="12.75">
      <c r="E29" s="52">
        <f t="shared" si="14"/>
        <v>1.5000000000000002</v>
      </c>
      <c r="F29" s="40">
        <f>Inundación!$D$62</f>
        <v>-2.679302479085992</v>
      </c>
      <c r="G29" s="44">
        <f t="shared" si="10"/>
        <v>0.00032736065131981347</v>
      </c>
      <c r="H29" s="40">
        <f>Inundación!$B$48</f>
        <v>2.078238904639024</v>
      </c>
      <c r="I29" s="2">
        <f t="shared" si="11"/>
        <v>-0.07011815343762684</v>
      </c>
      <c r="J29" s="53">
        <f t="shared" si="12"/>
        <v>-0.07011815343762684</v>
      </c>
      <c r="K29" s="53">
        <f>Inundación!$B$62/Inundación!$B$3*COS(RADIANS(E29))</f>
        <v>0</v>
      </c>
      <c r="L29" s="52">
        <f t="shared" si="13"/>
        <v>1.5000000000000002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N29" s="49"/>
      <c r="AO29" s="50"/>
      <c r="AP29" s="45">
        <f t="shared" si="5"/>
        <v>0.0010769107353243575</v>
      </c>
      <c r="AQ29" s="47">
        <f t="shared" si="9"/>
        <v>2.700000000000001</v>
      </c>
      <c r="AR29" s="45">
        <f t="shared" si="6"/>
        <v>0.047123889803846915</v>
      </c>
    </row>
    <row r="30" spans="5:44" ht="12.75">
      <c r="E30" s="52">
        <f t="shared" si="14"/>
        <v>1.6000000000000003</v>
      </c>
      <c r="F30" s="40">
        <f>Inundación!$D$62</f>
        <v>-2.679302479085992</v>
      </c>
      <c r="G30" s="44">
        <f t="shared" si="10"/>
        <v>0.00037293956940795636</v>
      </c>
      <c r="H30" s="40">
        <f>Inundación!$B$48</f>
        <v>2.078238904639024</v>
      </c>
      <c r="I30" s="2">
        <f t="shared" si="11"/>
        <v>-0.07478887497607606</v>
      </c>
      <c r="J30" s="53">
        <f t="shared" si="12"/>
        <v>-0.07478887497607606</v>
      </c>
      <c r="K30" s="53">
        <f>Inundación!$B$62/Inundación!$B$3*COS(RADIANS(E30))</f>
        <v>0</v>
      </c>
      <c r="L30" s="52">
        <f t="shared" si="13"/>
        <v>1.6000000000000003</v>
      </c>
      <c r="T30" s="45">
        <f aca="true" t="shared" si="18" ref="T30:T38">T2</f>
        <v>0.17453292519943295</v>
      </c>
      <c r="U30" s="45">
        <f>Q2</f>
        <v>0.13063437728982769</v>
      </c>
      <c r="V30" s="45">
        <f aca="true" t="shared" si="19" ref="V30:AB30">V2</f>
        <v>0</v>
      </c>
      <c r="W30" s="45">
        <f t="shared" si="19"/>
        <v>0</v>
      </c>
      <c r="X30" s="45">
        <f t="shared" si="19"/>
        <v>0</v>
      </c>
      <c r="Y30" s="45">
        <f t="shared" si="19"/>
        <v>0</v>
      </c>
      <c r="Z30" s="45">
        <f t="shared" si="19"/>
        <v>0</v>
      </c>
      <c r="AA30" s="45">
        <f t="shared" si="19"/>
        <v>0</v>
      </c>
      <c r="AB30" s="45">
        <f t="shared" si="19"/>
        <v>0</v>
      </c>
      <c r="AC30" s="45"/>
      <c r="AD30" s="45"/>
      <c r="AE30" s="45"/>
      <c r="AF30" s="45"/>
      <c r="AG30" s="45">
        <f>MDETERM(T30:AB38)/AG2</f>
        <v>0.5600127833698523</v>
      </c>
      <c r="AN30" s="49"/>
      <c r="AO30" s="50"/>
      <c r="AP30" s="45">
        <f t="shared" si="5"/>
        <v>0.0011596165732017966</v>
      </c>
      <c r="AQ30" s="47">
        <f t="shared" si="9"/>
        <v>2.800000000000001</v>
      </c>
      <c r="AR30" s="45">
        <f t="shared" si="6"/>
        <v>0.04886921905584125</v>
      </c>
    </row>
    <row r="31" spans="5:44" ht="12.75">
      <c r="E31" s="52">
        <f t="shared" si="14"/>
        <v>1.7000000000000004</v>
      </c>
      <c r="F31" s="40">
        <f>Inundación!$D$62</f>
        <v>-2.679302479085992</v>
      </c>
      <c r="G31" s="44">
        <f t="shared" si="10"/>
        <v>0.0004215510516364522</v>
      </c>
      <c r="H31" s="40">
        <f>Inundación!$B$48</f>
        <v>2.078238904639024</v>
      </c>
      <c r="I31" s="2">
        <f t="shared" si="11"/>
        <v>-0.07945885120668214</v>
      </c>
      <c r="J31" s="53">
        <f t="shared" si="12"/>
        <v>-0.07945885120668214</v>
      </c>
      <c r="K31" s="53">
        <f>Inundación!$B$62/Inundación!$B$3*COS(RADIANS(E31))</f>
        <v>0</v>
      </c>
      <c r="L31" s="52">
        <f t="shared" si="13"/>
        <v>1.7000000000000004</v>
      </c>
      <c r="T31" s="45">
        <f t="shared" si="18"/>
        <v>0.08726646259971647</v>
      </c>
      <c r="U31" s="45">
        <f aca="true" t="shared" si="20" ref="U31:U38">Q3</f>
        <v>0.26126875457965537</v>
      </c>
      <c r="V31" s="45">
        <f aca="true" t="shared" si="21" ref="V31:AB38">V3</f>
        <v>0.08726646259971647</v>
      </c>
      <c r="W31" s="45">
        <f t="shared" si="21"/>
        <v>0</v>
      </c>
      <c r="X31" s="45">
        <f t="shared" si="21"/>
        <v>0</v>
      </c>
      <c r="Y31" s="45">
        <f t="shared" si="21"/>
        <v>0</v>
      </c>
      <c r="Z31" s="45">
        <f t="shared" si="21"/>
        <v>0</v>
      </c>
      <c r="AA31" s="45">
        <f t="shared" si="21"/>
        <v>0</v>
      </c>
      <c r="AB31" s="45">
        <f t="shared" si="21"/>
        <v>0</v>
      </c>
      <c r="AC31" s="45"/>
      <c r="AD31" s="45"/>
      <c r="AE31" s="45"/>
      <c r="AF31" s="45"/>
      <c r="AG31" s="45"/>
      <c r="AN31" s="49"/>
      <c r="AO31" s="50"/>
      <c r="AP31" s="45">
        <f t="shared" si="5"/>
        <v>0.0012454888206932357</v>
      </c>
      <c r="AQ31" s="47">
        <f t="shared" si="9"/>
        <v>2.9000000000000012</v>
      </c>
      <c r="AR31" s="45">
        <f t="shared" si="6"/>
        <v>0.05061454830783558</v>
      </c>
    </row>
    <row r="32" spans="5:44" ht="12.75">
      <c r="E32" s="52">
        <f t="shared" si="14"/>
        <v>1.8000000000000005</v>
      </c>
      <c r="F32" s="40">
        <f>Inundación!$D$62</f>
        <v>-2.679302479085992</v>
      </c>
      <c r="G32" s="44">
        <f t="shared" si="10"/>
        <v>0.00047320625179477166</v>
      </c>
      <c r="H32" s="40">
        <f>Inundación!$B$48</f>
        <v>2.078238904639024</v>
      </c>
      <c r="I32" s="2">
        <f t="shared" si="11"/>
        <v>-0.08412803420796976</v>
      </c>
      <c r="J32" s="53">
        <f t="shared" si="12"/>
        <v>-0.08412803420796976</v>
      </c>
      <c r="K32" s="53">
        <f>Inundación!$B$62/Inundación!$B$3*COS(RADIANS(E32))</f>
        <v>0</v>
      </c>
      <c r="L32" s="52">
        <f t="shared" si="13"/>
        <v>1.8000000000000005</v>
      </c>
      <c r="T32" s="45">
        <f t="shared" si="18"/>
        <v>0</v>
      </c>
      <c r="U32" s="45">
        <f t="shared" si="20"/>
        <v>0.19938931270552662</v>
      </c>
      <c r="V32" s="45">
        <f t="shared" si="21"/>
        <v>0.34906585039886584</v>
      </c>
      <c r="W32" s="45">
        <f t="shared" si="21"/>
        <v>0.08726646259971646</v>
      </c>
      <c r="X32" s="45">
        <f t="shared" si="21"/>
        <v>0</v>
      </c>
      <c r="Y32" s="45">
        <f t="shared" si="21"/>
        <v>0</v>
      </c>
      <c r="Z32" s="45">
        <f t="shared" si="21"/>
        <v>0</v>
      </c>
      <c r="AA32" s="45">
        <f t="shared" si="21"/>
        <v>0</v>
      </c>
      <c r="AB32" s="45">
        <f t="shared" si="21"/>
        <v>0</v>
      </c>
      <c r="AC32" s="45"/>
      <c r="AD32" s="45"/>
      <c r="AE32" s="45"/>
      <c r="AF32" s="45"/>
      <c r="AG32" s="45"/>
      <c r="AN32" s="49"/>
      <c r="AO32" s="50"/>
      <c r="AP32" s="45">
        <f t="shared" si="5"/>
        <v>0.001334538631588146</v>
      </c>
      <c r="AQ32" s="47">
        <f t="shared" si="9"/>
        <v>3.0000000000000013</v>
      </c>
      <c r="AR32" s="45">
        <f t="shared" si="6"/>
        <v>0.05235987755982991</v>
      </c>
    </row>
    <row r="33" spans="5:44" ht="12.75">
      <c r="E33" s="52">
        <f t="shared" si="14"/>
        <v>1.9000000000000006</v>
      </c>
      <c r="F33" s="40">
        <f>Inundación!$D$62</f>
        <v>-2.679302479085992</v>
      </c>
      <c r="G33" s="44">
        <f t="shared" si="10"/>
        <v>0.0005279163236723852</v>
      </c>
      <c r="H33" s="40">
        <f>Inundación!$B$48</f>
        <v>2.078238904639024</v>
      </c>
      <c r="I33" s="2">
        <f t="shared" si="11"/>
        <v>-0.08879637590308848</v>
      </c>
      <c r="J33" s="53">
        <f t="shared" si="12"/>
        <v>-0.08879637590308848</v>
      </c>
      <c r="K33" s="53">
        <f>Inundación!$B$62/Inundación!$B$3*COS(RADIANS(E33))</f>
        <v>0</v>
      </c>
      <c r="L33" s="52">
        <f t="shared" si="13"/>
        <v>1.9000000000000006</v>
      </c>
      <c r="T33" s="45">
        <f t="shared" si="18"/>
        <v>0</v>
      </c>
      <c r="U33" s="45">
        <f t="shared" si="20"/>
        <v>0.15469860468532226</v>
      </c>
      <c r="V33" s="45">
        <f t="shared" si="21"/>
        <v>0.08726646259971646</v>
      </c>
      <c r="W33" s="45">
        <f t="shared" si="21"/>
        <v>0.3490658503988659</v>
      </c>
      <c r="X33" s="45">
        <f t="shared" si="21"/>
        <v>0.08726646259971649</v>
      </c>
      <c r="Y33" s="45">
        <f t="shared" si="21"/>
        <v>0</v>
      </c>
      <c r="Z33" s="45">
        <f t="shared" si="21"/>
        <v>0</v>
      </c>
      <c r="AA33" s="45">
        <f t="shared" si="21"/>
        <v>0</v>
      </c>
      <c r="AB33" s="45">
        <f t="shared" si="21"/>
        <v>0</v>
      </c>
      <c r="AC33" s="45"/>
      <c r="AD33" s="45"/>
      <c r="AE33" s="45"/>
      <c r="AF33" s="45"/>
      <c r="AG33" s="45"/>
      <c r="AN33" s="49"/>
      <c r="AO33" s="50"/>
      <c r="AP33" s="45">
        <f t="shared" si="5"/>
        <v>0.0014267771596759979</v>
      </c>
      <c r="AQ33" s="47">
        <f t="shared" si="9"/>
        <v>3.1000000000000014</v>
      </c>
      <c r="AR33" s="45">
        <f t="shared" si="6"/>
        <v>0.05410520681182424</v>
      </c>
    </row>
    <row r="34" spans="5:44" ht="12.75">
      <c r="E34" s="52">
        <f t="shared" si="14"/>
        <v>2.0000000000000004</v>
      </c>
      <c r="F34" s="40">
        <f>Inundación!$D$62</f>
        <v>-2.679302479085992</v>
      </c>
      <c r="G34" s="44">
        <f t="shared" si="10"/>
        <v>0.0005856924210587636</v>
      </c>
      <c r="H34" s="40">
        <f>Inundación!$B$48</f>
        <v>2.078238904639024</v>
      </c>
      <c r="I34" s="2">
        <f t="shared" si="11"/>
        <v>-0.09346382806021408</v>
      </c>
      <c r="J34" s="53">
        <f t="shared" si="12"/>
        <v>-0.09346382806021408</v>
      </c>
      <c r="K34" s="53">
        <f>Inundación!$B$62/Inundación!$B$3*COS(RADIANS(E34))</f>
        <v>0</v>
      </c>
      <c r="L34" s="52">
        <f t="shared" si="13"/>
        <v>2.0000000000000004</v>
      </c>
      <c r="T34" s="45">
        <f t="shared" si="18"/>
        <v>0</v>
      </c>
      <c r="U34" s="45">
        <f t="shared" si="20"/>
        <v>-0.44690708020204256</v>
      </c>
      <c r="V34" s="45">
        <f t="shared" si="21"/>
        <v>0</v>
      </c>
      <c r="W34" s="45">
        <f t="shared" si="21"/>
        <v>0.08726646259971649</v>
      </c>
      <c r="X34" s="45">
        <f t="shared" si="21"/>
        <v>0.34906585039886595</v>
      </c>
      <c r="Y34" s="45">
        <f t="shared" si="21"/>
        <v>0.08726646259971649</v>
      </c>
      <c r="Z34" s="45">
        <f t="shared" si="21"/>
        <v>0</v>
      </c>
      <c r="AA34" s="45">
        <f t="shared" si="21"/>
        <v>0</v>
      </c>
      <c r="AB34" s="45">
        <f t="shared" si="21"/>
        <v>0</v>
      </c>
      <c r="AC34" s="45"/>
      <c r="AD34" s="45"/>
      <c r="AE34" s="45"/>
      <c r="AF34" s="45"/>
      <c r="AG34" s="45"/>
      <c r="AN34" s="49"/>
      <c r="AO34" s="50"/>
      <c r="AP34" s="45">
        <f t="shared" si="5"/>
        <v>0.001522215558746262</v>
      </c>
      <c r="AQ34" s="47">
        <f t="shared" si="9"/>
        <v>3.2000000000000015</v>
      </c>
      <c r="AR34" s="45">
        <f t="shared" si="6"/>
        <v>0.055850536063818575</v>
      </c>
    </row>
    <row r="35" spans="5:44" ht="12.75">
      <c r="E35" s="52">
        <f t="shared" si="14"/>
        <v>2.1000000000000005</v>
      </c>
      <c r="F35" s="40">
        <f>Inundación!$D$62</f>
        <v>-2.679302479085992</v>
      </c>
      <c r="G35" s="44">
        <f t="shared" si="10"/>
        <v>0.0006465456977433773</v>
      </c>
      <c r="H35" s="40">
        <f>Inundación!$B$48</f>
        <v>2.078238904639024</v>
      </c>
      <c r="I35" s="2">
        <f t="shared" si="11"/>
        <v>-0.09813034229295274</v>
      </c>
      <c r="J35" s="53">
        <f t="shared" si="12"/>
        <v>-0.09813034229295274</v>
      </c>
      <c r="K35" s="53">
        <f>Inundación!$B$62/Inundación!$B$3*COS(RADIANS(E35))</f>
        <v>0</v>
      </c>
      <c r="L35" s="52">
        <f t="shared" si="13"/>
        <v>2.1000000000000005</v>
      </c>
      <c r="T35" s="45">
        <f t="shared" si="18"/>
        <v>0</v>
      </c>
      <c r="U35" s="45">
        <f t="shared" si="20"/>
        <v>-0.948818108736643</v>
      </c>
      <c r="V35" s="45">
        <f t="shared" si="21"/>
        <v>0</v>
      </c>
      <c r="W35" s="45">
        <f t="shared" si="21"/>
        <v>0</v>
      </c>
      <c r="X35" s="45">
        <f t="shared" si="21"/>
        <v>0.08726646259971649</v>
      </c>
      <c r="Y35" s="45">
        <f t="shared" si="21"/>
        <v>0.34906585039886584</v>
      </c>
      <c r="Z35" s="45">
        <f t="shared" si="21"/>
        <v>0.08726646259971643</v>
      </c>
      <c r="AA35" s="45">
        <f t="shared" si="21"/>
        <v>0</v>
      </c>
      <c r="AB35" s="45">
        <f t="shared" si="21"/>
        <v>0</v>
      </c>
      <c r="AC35" s="45"/>
      <c r="AD35" s="45"/>
      <c r="AE35" s="45"/>
      <c r="AN35" s="49"/>
      <c r="AO35" s="50"/>
      <c r="AP35" s="45">
        <f t="shared" si="5"/>
        <v>0.0016208649825884085</v>
      </c>
      <c r="AQ35" s="47">
        <f t="shared" si="9"/>
        <v>3.3000000000000016</v>
      </c>
      <c r="AR35" s="45">
        <f t="shared" si="6"/>
        <v>0.0575958653158129</v>
      </c>
    </row>
    <row r="36" spans="5:44" ht="12.75">
      <c r="E36" s="52">
        <f t="shared" si="14"/>
        <v>2.2000000000000006</v>
      </c>
      <c r="F36" s="40">
        <f>Inundación!$D$62</f>
        <v>-2.679302479085992</v>
      </c>
      <c r="G36" s="44">
        <f t="shared" si="10"/>
        <v>0.0007104873075156969</v>
      </c>
      <c r="H36" s="40">
        <f>Inundación!$B$48</f>
        <v>2.078238904639024</v>
      </c>
      <c r="I36" s="2">
        <f t="shared" si="11"/>
        <v>-0.10279587006074724</v>
      </c>
      <c r="J36" s="53">
        <f t="shared" si="12"/>
        <v>-0.10279587006074724</v>
      </c>
      <c r="K36" s="53">
        <f>Inundación!$B$62/Inundación!$B$3*COS(RADIANS(E36))</f>
        <v>0</v>
      </c>
      <c r="L36" s="52">
        <f t="shared" si="13"/>
        <v>2.2000000000000006</v>
      </c>
      <c r="T36" s="45">
        <f t="shared" si="18"/>
        <v>0</v>
      </c>
      <c r="U36" s="45">
        <f t="shared" si="20"/>
        <v>-0.4847222946806764</v>
      </c>
      <c r="V36" s="45">
        <f t="shared" si="21"/>
        <v>0</v>
      </c>
      <c r="W36" s="45">
        <f t="shared" si="21"/>
        <v>0</v>
      </c>
      <c r="X36" s="45">
        <f t="shared" si="21"/>
        <v>0</v>
      </c>
      <c r="Y36" s="45">
        <f t="shared" si="21"/>
        <v>0.08726646259971643</v>
      </c>
      <c r="Z36" s="45">
        <f t="shared" si="21"/>
        <v>0.34906585039886584</v>
      </c>
      <c r="AA36" s="45">
        <f t="shared" si="21"/>
        <v>0.08726646259971649</v>
      </c>
      <c r="AB36" s="45">
        <f t="shared" si="21"/>
        <v>0</v>
      </c>
      <c r="AC36" s="45"/>
      <c r="AD36" s="45"/>
      <c r="AE36" s="45"/>
      <c r="AN36" s="49"/>
      <c r="AO36" s="50"/>
      <c r="AP36" s="45">
        <f t="shared" si="5"/>
        <v>0.0017227365849919087</v>
      </c>
      <c r="AQ36" s="47">
        <f t="shared" si="9"/>
        <v>3.4000000000000017</v>
      </c>
      <c r="AR36" s="45">
        <f t="shared" si="6"/>
        <v>0.05934119456780723</v>
      </c>
    </row>
    <row r="37" spans="5:44" ht="12.75">
      <c r="E37" s="52">
        <f t="shared" si="14"/>
        <v>2.3000000000000007</v>
      </c>
      <c r="F37" s="40">
        <f>Inundación!$D$62</f>
        <v>-2.679302479085992</v>
      </c>
      <c r="G37" s="44">
        <f t="shared" si="10"/>
        <v>0.0007775284041651934</v>
      </c>
      <c r="H37" s="40">
        <f>Inundación!$B$48</f>
        <v>2.078238904639024</v>
      </c>
      <c r="I37" s="2">
        <f t="shared" si="11"/>
        <v>-0.1074603626692858</v>
      </c>
      <c r="J37" s="53">
        <f t="shared" si="12"/>
        <v>-0.1074603626692858</v>
      </c>
      <c r="K37" s="53">
        <f>Inundación!$B$62/Inundación!$B$3*COS(RADIANS(E37))</f>
        <v>0</v>
      </c>
      <c r="L37" s="52">
        <f t="shared" si="13"/>
        <v>2.3000000000000007</v>
      </c>
      <c r="T37" s="45">
        <f t="shared" si="18"/>
        <v>0</v>
      </c>
      <c r="U37" s="45">
        <f t="shared" si="20"/>
        <v>-0.15813635145610716</v>
      </c>
      <c r="V37" s="45">
        <f t="shared" si="21"/>
        <v>0</v>
      </c>
      <c r="W37" s="45">
        <f t="shared" si="21"/>
        <v>0</v>
      </c>
      <c r="X37" s="45">
        <f t="shared" si="21"/>
        <v>0</v>
      </c>
      <c r="Y37" s="45">
        <f t="shared" si="21"/>
        <v>0</v>
      </c>
      <c r="Z37" s="45">
        <f t="shared" si="21"/>
        <v>0.08726646259971649</v>
      </c>
      <c r="AA37" s="45">
        <f t="shared" si="21"/>
        <v>0.34906585039886595</v>
      </c>
      <c r="AB37" s="45">
        <f t="shared" si="21"/>
        <v>0.08726646259971649</v>
      </c>
      <c r="AC37" s="45"/>
      <c r="AD37" s="45"/>
      <c r="AE37" s="45"/>
      <c r="AN37" s="49"/>
      <c r="AO37" s="50"/>
      <c r="AP37" s="45">
        <f t="shared" si="5"/>
        <v>0.001827841519746233</v>
      </c>
      <c r="AQ37" s="47">
        <f t="shared" si="9"/>
        <v>3.5000000000000018</v>
      </c>
      <c r="AR37" s="45">
        <f t="shared" si="6"/>
        <v>0.061086523819801564</v>
      </c>
    </row>
    <row r="38" spans="5:44" ht="12.75">
      <c r="E38" s="52">
        <f t="shared" si="14"/>
        <v>2.400000000000001</v>
      </c>
      <c r="F38" s="40">
        <f>Inundación!$D$62</f>
        <v>-2.679302479085992</v>
      </c>
      <c r="G38" s="44">
        <f t="shared" si="10"/>
        <v>0.0008476801414813372</v>
      </c>
      <c r="H38" s="40">
        <f>Inundación!$B$48</f>
        <v>2.078238904639024</v>
      </c>
      <c r="I38" s="2">
        <f t="shared" si="11"/>
        <v>-0.11212377127091332</v>
      </c>
      <c r="J38" s="53">
        <f t="shared" si="12"/>
        <v>-0.11212377127091332</v>
      </c>
      <c r="K38" s="53">
        <f>Inundación!$B$62/Inundación!$B$3*COS(RADIANS(E38))</f>
        <v>0</v>
      </c>
      <c r="L38" s="52">
        <f t="shared" si="13"/>
        <v>2.400000000000001</v>
      </c>
      <c r="T38" s="45">
        <f t="shared" si="18"/>
        <v>0</v>
      </c>
      <c r="U38" s="45">
        <f t="shared" si="20"/>
        <v>0</v>
      </c>
      <c r="V38" s="45">
        <f t="shared" si="21"/>
        <v>0</v>
      </c>
      <c r="W38" s="45">
        <f t="shared" si="21"/>
        <v>0</v>
      </c>
      <c r="X38" s="45">
        <f t="shared" si="21"/>
        <v>0</v>
      </c>
      <c r="Y38" s="45">
        <f t="shared" si="21"/>
        <v>0</v>
      </c>
      <c r="Z38" s="45">
        <f t="shared" si="21"/>
        <v>0</v>
      </c>
      <c r="AA38" s="45">
        <f t="shared" si="21"/>
        <v>0.08726646259971649</v>
      </c>
      <c r="AB38" s="45">
        <f t="shared" si="21"/>
        <v>1</v>
      </c>
      <c r="AC38" s="45"/>
      <c r="AD38" s="45"/>
      <c r="AE38" s="45"/>
      <c r="AN38" s="49"/>
      <c r="AO38" s="50"/>
      <c r="AP38" s="45">
        <f t="shared" si="5"/>
        <v>0.001936190940640852</v>
      </c>
      <c r="AQ38" s="47">
        <f t="shared" si="9"/>
        <v>3.600000000000002</v>
      </c>
      <c r="AR38" s="45">
        <f t="shared" si="6"/>
        <v>0.0628318530717959</v>
      </c>
    </row>
    <row r="39" spans="5:44" ht="12.75">
      <c r="E39" s="52">
        <f t="shared" si="14"/>
        <v>2.500000000000001</v>
      </c>
      <c r="F39" s="40">
        <f>Inundación!$D$62</f>
        <v>-2.679302479085992</v>
      </c>
      <c r="G39" s="44">
        <f t="shared" si="10"/>
        <v>0.0009209536732535986</v>
      </c>
      <c r="H39" s="40">
        <f>Inundación!$B$48</f>
        <v>2.078238904639024</v>
      </c>
      <c r="I39" s="2">
        <f t="shared" si="11"/>
        <v>-0.11678604686504496</v>
      </c>
      <c r="J39" s="53">
        <f t="shared" si="12"/>
        <v>-0.11678604686504496</v>
      </c>
      <c r="K39" s="53">
        <f>Inundación!$B$62/Inundación!$B$3*COS(RADIANS(E39))</f>
        <v>0</v>
      </c>
      <c r="L39" s="52">
        <f t="shared" si="13"/>
        <v>2.500000000000001</v>
      </c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N39" s="49"/>
      <c r="AO39" s="50"/>
      <c r="AP39" s="45">
        <f t="shared" si="5"/>
        <v>0.002047796001465237</v>
      </c>
      <c r="AQ39" s="47">
        <f t="shared" si="9"/>
        <v>3.700000000000002</v>
      </c>
      <c r="AR39" s="45">
        <f t="shared" si="6"/>
        <v>0.06457718232379023</v>
      </c>
    </row>
    <row r="40" spans="5:44" ht="12.75">
      <c r="E40" s="52">
        <f t="shared" si="14"/>
        <v>2.600000000000001</v>
      </c>
      <c r="F40" s="40">
        <f>Inundación!$D$62</f>
        <v>-2.679302479085992</v>
      </c>
      <c r="G40" s="44">
        <f t="shared" si="10"/>
        <v>0.0009973601532714484</v>
      </c>
      <c r="H40" s="40">
        <f>Inundación!$B$48</f>
        <v>2.078238904639024</v>
      </c>
      <c r="I40" s="2">
        <f t="shared" si="11"/>
        <v>-0.1214471402985822</v>
      </c>
      <c r="J40" s="53">
        <f t="shared" si="12"/>
        <v>-0.1214471402985822</v>
      </c>
      <c r="K40" s="53">
        <f>Inundación!$B$62/Inundación!$B$3*COS(RADIANS(E40))</f>
        <v>0</v>
      </c>
      <c r="L40" s="52">
        <f t="shared" si="13"/>
        <v>2.600000000000001</v>
      </c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N40" s="49"/>
      <c r="AO40" s="50"/>
      <c r="AP40" s="45">
        <f t="shared" si="5"/>
        <v>0.0021626678560088567</v>
      </c>
      <c r="AQ40" s="47">
        <f t="shared" si="9"/>
        <v>3.800000000000002</v>
      </c>
      <c r="AR40" s="45">
        <f t="shared" si="6"/>
        <v>0.06632251157578456</v>
      </c>
    </row>
    <row r="41" spans="5:44" ht="12.75">
      <c r="E41" s="52">
        <f t="shared" si="14"/>
        <v>2.700000000000001</v>
      </c>
      <c r="F41" s="40">
        <f>Inundación!$D$62</f>
        <v>-2.679302479085992</v>
      </c>
      <c r="G41" s="44">
        <f t="shared" si="10"/>
        <v>0.0010769107353243575</v>
      </c>
      <c r="H41" s="40">
        <f>Inundación!$B$48</f>
        <v>2.078238904639024</v>
      </c>
      <c r="I41" s="2">
        <f t="shared" si="11"/>
        <v>-0.12610700226633126</v>
      </c>
      <c r="J41" s="53">
        <f t="shared" si="12"/>
        <v>-0.12610700226633126</v>
      </c>
      <c r="K41" s="53">
        <f>Inundación!$B$62/Inundación!$B$3*COS(RADIANS(E41))</f>
        <v>0</v>
      </c>
      <c r="L41" s="52">
        <f t="shared" si="13"/>
        <v>2.700000000000001</v>
      </c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N41" s="49"/>
      <c r="AO41" s="50"/>
      <c r="AP41" s="45">
        <f t="shared" si="5"/>
        <v>0.0022808176580611833</v>
      </c>
      <c r="AQ41" s="47">
        <f t="shared" si="9"/>
        <v>3.900000000000002</v>
      </c>
      <c r="AR41" s="45">
        <f t="shared" si="6"/>
        <v>0.06806784082777889</v>
      </c>
    </row>
    <row r="42" spans="5:44" ht="12.75">
      <c r="E42" s="52">
        <f t="shared" si="14"/>
        <v>2.800000000000001</v>
      </c>
      <c r="F42" s="40">
        <f>Inundación!$D$62</f>
        <v>-2.679302479085992</v>
      </c>
      <c r="G42" s="44">
        <f t="shared" si="10"/>
        <v>0.0011596165732017966</v>
      </c>
      <c r="H42" s="40">
        <f>Inundación!$B$48</f>
        <v>2.078238904639024</v>
      </c>
      <c r="I42" s="2">
        <f t="shared" si="11"/>
        <v>-0.1307655833114239</v>
      </c>
      <c r="J42" s="53">
        <f t="shared" si="12"/>
        <v>-0.1307655833114239</v>
      </c>
      <c r="K42" s="53">
        <f>Inundación!$B$62/Inundación!$B$3*COS(RADIANS(E42))</f>
        <v>0</v>
      </c>
      <c r="L42" s="52">
        <f t="shared" si="13"/>
        <v>2.800000000000001</v>
      </c>
      <c r="T42" s="45"/>
      <c r="AN42" s="49"/>
      <c r="AO42" s="50"/>
      <c r="AP42" s="45">
        <f t="shared" si="5"/>
        <v>0.0024022565614116864</v>
      </c>
      <c r="AQ42" s="47">
        <f t="shared" si="9"/>
        <v>4.000000000000002</v>
      </c>
      <c r="AR42" s="45">
        <f t="shared" si="6"/>
        <v>0.06981317007977321</v>
      </c>
    </row>
    <row r="43" spans="5:44" ht="12.75">
      <c r="E43" s="52">
        <f t="shared" si="14"/>
        <v>2.9000000000000012</v>
      </c>
      <c r="F43" s="40">
        <f>Inundación!$D$62</f>
        <v>-2.679302479085992</v>
      </c>
      <c r="G43" s="44">
        <f t="shared" si="10"/>
        <v>0.0012454888206932357</v>
      </c>
      <c r="H43" s="40">
        <f>Inundación!$B$48</f>
        <v>2.078238904639024</v>
      </c>
      <c r="I43" s="2">
        <f t="shared" si="11"/>
        <v>-0.1354228338257408</v>
      </c>
      <c r="J43" s="53">
        <f t="shared" si="12"/>
        <v>-0.1354228338257408</v>
      </c>
      <c r="K43" s="53">
        <f>Inundación!$B$62/Inundación!$B$3*COS(RADIANS(E43))</f>
        <v>0</v>
      </c>
      <c r="L43" s="52">
        <f t="shared" si="13"/>
        <v>2.9000000000000012</v>
      </c>
      <c r="T43" s="45"/>
      <c r="AN43" s="49"/>
      <c r="AO43" s="50"/>
      <c r="AP43" s="45">
        <f t="shared" si="5"/>
        <v>0.0025269957198498384</v>
      </c>
      <c r="AQ43" s="47">
        <f t="shared" si="9"/>
        <v>4.100000000000001</v>
      </c>
      <c r="AR43" s="45">
        <f t="shared" si="6"/>
        <v>0.07155849933176754</v>
      </c>
    </row>
    <row r="44" spans="5:44" ht="12.75">
      <c r="E44" s="52">
        <f t="shared" si="14"/>
        <v>3.0000000000000013</v>
      </c>
      <c r="F44" s="40">
        <f>Inundación!$D$62</f>
        <v>-2.679302479085992</v>
      </c>
      <c r="G44" s="44">
        <f t="shared" si="10"/>
        <v>0.001334538631588146</v>
      </c>
      <c r="H44" s="40">
        <f>Inundación!$B$48</f>
        <v>2.078238904639024</v>
      </c>
      <c r="I44" s="2">
        <f t="shared" si="11"/>
        <v>-0.14007870405033698</v>
      </c>
      <c r="J44" s="53">
        <f t="shared" si="12"/>
        <v>-0.14007870405033698</v>
      </c>
      <c r="K44" s="53">
        <f>Inundación!$B$62/Inundación!$B$3*COS(RADIANS(E44))</f>
        <v>0</v>
      </c>
      <c r="L44" s="52">
        <f t="shared" si="13"/>
        <v>3.0000000000000013</v>
      </c>
      <c r="T44" s="45">
        <f aca="true" t="shared" si="22" ref="T44:T52">T2</f>
        <v>0.17453292519943295</v>
      </c>
      <c r="U44" s="45">
        <f aca="true" t="shared" si="23" ref="U44:AB44">U2</f>
        <v>0.08726646259971647</v>
      </c>
      <c r="V44" s="45">
        <f>Q2</f>
        <v>0.13063437728982769</v>
      </c>
      <c r="W44" s="45">
        <f t="shared" si="23"/>
        <v>0</v>
      </c>
      <c r="X44" s="45">
        <f t="shared" si="23"/>
        <v>0</v>
      </c>
      <c r="Y44" s="45">
        <f t="shared" si="23"/>
        <v>0</v>
      </c>
      <c r="Z44" s="45">
        <f t="shared" si="23"/>
        <v>0</v>
      </c>
      <c r="AA44" s="45">
        <f t="shared" si="23"/>
        <v>0</v>
      </c>
      <c r="AB44" s="45">
        <f t="shared" si="23"/>
        <v>0</v>
      </c>
      <c r="AC44" s="45"/>
      <c r="AD44" s="45"/>
      <c r="AE44" s="45"/>
      <c r="AG44" s="45">
        <f>MDETERM(T44:AB52)/AG2</f>
        <v>0.28539480161355013</v>
      </c>
      <c r="AN44" s="49"/>
      <c r="AO44" s="50"/>
      <c r="AP44" s="45">
        <f t="shared" si="5"/>
        <v>0.002655046287165107</v>
      </c>
      <c r="AQ44" s="47">
        <f t="shared" si="9"/>
        <v>4.200000000000001</v>
      </c>
      <c r="AR44" s="45">
        <f t="shared" si="6"/>
        <v>0.07330382858376186</v>
      </c>
    </row>
    <row r="45" spans="5:44" ht="12.75">
      <c r="E45" s="52">
        <f t="shared" si="14"/>
        <v>3.1000000000000014</v>
      </c>
      <c r="F45" s="40">
        <f>Inundación!$D$62</f>
        <v>-2.679302479085992</v>
      </c>
      <c r="G45" s="44">
        <f t="shared" si="10"/>
        <v>0.0014267771596759979</v>
      </c>
      <c r="H45" s="40">
        <f>Inundación!$B$48</f>
        <v>2.078238904639024</v>
      </c>
      <c r="I45" s="2">
        <f t="shared" si="11"/>
        <v>-0.14473314407587007</v>
      </c>
      <c r="J45" s="53">
        <f t="shared" si="12"/>
        <v>-0.14473314407587007</v>
      </c>
      <c r="K45" s="53">
        <f>Inundación!$B$62/Inundación!$B$3*COS(RADIANS(E45))</f>
        <v>0</v>
      </c>
      <c r="L45" s="52">
        <f t="shared" si="13"/>
        <v>3.1000000000000014</v>
      </c>
      <c r="T45" s="45">
        <f t="shared" si="22"/>
        <v>0.08726646259971647</v>
      </c>
      <c r="U45" s="45">
        <f aca="true" t="shared" si="24" ref="U45:U52">U3</f>
        <v>0.3490658503988659</v>
      </c>
      <c r="V45" s="45">
        <f aca="true" t="shared" si="25" ref="V45:V52">Q3</f>
        <v>0.26126875457965537</v>
      </c>
      <c r="W45" s="45">
        <f aca="true" t="shared" si="26" ref="W45:AB52">W3</f>
        <v>0</v>
      </c>
      <c r="X45" s="45">
        <f t="shared" si="26"/>
        <v>0</v>
      </c>
      <c r="Y45" s="45">
        <f t="shared" si="26"/>
        <v>0</v>
      </c>
      <c r="Z45" s="45">
        <f t="shared" si="26"/>
        <v>0</v>
      </c>
      <c r="AA45" s="45">
        <f t="shared" si="26"/>
        <v>0</v>
      </c>
      <c r="AB45" s="45">
        <f t="shared" si="26"/>
        <v>0</v>
      </c>
      <c r="AC45" s="45"/>
      <c r="AD45" s="45"/>
      <c r="AE45" s="45"/>
      <c r="AN45" s="49"/>
      <c r="AO45" s="50"/>
      <c r="AP45" s="45">
        <f t="shared" si="5"/>
        <v>0.0027864194171469655</v>
      </c>
      <c r="AQ45" s="47">
        <f t="shared" si="9"/>
        <v>4.300000000000001</v>
      </c>
      <c r="AR45" s="45">
        <f t="shared" si="6"/>
        <v>0.07504915783575618</v>
      </c>
    </row>
    <row r="46" spans="5:44" ht="12.75">
      <c r="E46" s="52">
        <f t="shared" si="14"/>
        <v>3.2000000000000015</v>
      </c>
      <c r="F46" s="40">
        <f>Inundación!$D$62</f>
        <v>-2.679302479085992</v>
      </c>
      <c r="G46" s="44">
        <f t="shared" si="10"/>
        <v>0.001522215558746262</v>
      </c>
      <c r="H46" s="40">
        <f>Inundación!$B$48</f>
        <v>2.078238904639024</v>
      </c>
      <c r="I46" s="2">
        <f t="shared" si="11"/>
        <v>-0.14938610384303044</v>
      </c>
      <c r="J46" s="53">
        <f t="shared" si="12"/>
        <v>-0.14938610384303044</v>
      </c>
      <c r="K46" s="53">
        <f>Inundación!$B$62/Inundación!$B$3*COS(RADIANS(E46))</f>
        <v>0</v>
      </c>
      <c r="L46" s="52">
        <f t="shared" si="13"/>
        <v>3.2000000000000015</v>
      </c>
      <c r="T46" s="45">
        <f t="shared" si="22"/>
        <v>0</v>
      </c>
      <c r="U46" s="45">
        <f t="shared" si="24"/>
        <v>0.08726646259971647</v>
      </c>
      <c r="V46" s="45">
        <f t="shared" si="25"/>
        <v>0.19938931270552662</v>
      </c>
      <c r="W46" s="45">
        <f t="shared" si="26"/>
        <v>0.08726646259971646</v>
      </c>
      <c r="X46" s="45">
        <f t="shared" si="26"/>
        <v>0</v>
      </c>
      <c r="Y46" s="45">
        <f t="shared" si="26"/>
        <v>0</v>
      </c>
      <c r="Z46" s="45">
        <f t="shared" si="26"/>
        <v>0</v>
      </c>
      <c r="AA46" s="45">
        <f t="shared" si="26"/>
        <v>0</v>
      </c>
      <c r="AB46" s="45">
        <f t="shared" si="26"/>
        <v>0</v>
      </c>
      <c r="AC46" s="45"/>
      <c r="AD46" s="45"/>
      <c r="AE46" s="45"/>
      <c r="AN46" s="49"/>
      <c r="AO46" s="50"/>
      <c r="AP46" s="45">
        <f t="shared" si="5"/>
        <v>0.002921126263584884</v>
      </c>
      <c r="AQ46" s="47">
        <f t="shared" si="9"/>
        <v>4.4</v>
      </c>
      <c r="AR46" s="45">
        <f t="shared" si="6"/>
        <v>0.07679448708775051</v>
      </c>
    </row>
    <row r="47" spans="5:44" ht="12.75">
      <c r="E47" s="52">
        <f t="shared" si="14"/>
        <v>3.3000000000000016</v>
      </c>
      <c r="F47" s="40">
        <f>Inundación!$D$62</f>
        <v>-2.679302479085992</v>
      </c>
      <c r="G47" s="44">
        <f t="shared" si="10"/>
        <v>0.0016208649825884085</v>
      </c>
      <c r="H47" s="40">
        <f>Inundación!$B$48</f>
        <v>2.078238904639024</v>
      </c>
      <c r="I47" s="2">
        <f t="shared" si="11"/>
        <v>-0.15403753314297447</v>
      </c>
      <c r="J47" s="53">
        <f t="shared" si="12"/>
        <v>-0.15403753314297447</v>
      </c>
      <c r="K47" s="53">
        <f>Inundación!$B$62/Inundación!$B$3*COS(RADIANS(E47))</f>
        <v>0</v>
      </c>
      <c r="L47" s="52">
        <f t="shared" si="13"/>
        <v>3.3000000000000016</v>
      </c>
      <c r="T47" s="45">
        <f t="shared" si="22"/>
        <v>0</v>
      </c>
      <c r="U47" s="45">
        <f t="shared" si="24"/>
        <v>0</v>
      </c>
      <c r="V47" s="45">
        <f t="shared" si="25"/>
        <v>0.15469860468532226</v>
      </c>
      <c r="W47" s="45">
        <f t="shared" si="26"/>
        <v>0.3490658503988659</v>
      </c>
      <c r="X47" s="45">
        <f t="shared" si="26"/>
        <v>0.08726646259971649</v>
      </c>
      <c r="Y47" s="45">
        <f t="shared" si="26"/>
        <v>0</v>
      </c>
      <c r="Z47" s="45">
        <f t="shared" si="26"/>
        <v>0</v>
      </c>
      <c r="AA47" s="45">
        <f t="shared" si="26"/>
        <v>0</v>
      </c>
      <c r="AB47" s="45">
        <f t="shared" si="26"/>
        <v>0</v>
      </c>
      <c r="AC47" s="45"/>
      <c r="AD47" s="45"/>
      <c r="AE47" s="45"/>
      <c r="AN47" s="49"/>
      <c r="AO47" s="50"/>
      <c r="AP47" s="45">
        <f t="shared" si="5"/>
        <v>0.0030591779802683315</v>
      </c>
      <c r="AQ47" s="47">
        <f t="shared" si="9"/>
        <v>4.5</v>
      </c>
      <c r="AR47" s="45">
        <f t="shared" si="6"/>
        <v>0.07853981633974483</v>
      </c>
    </row>
    <row r="48" spans="5:44" ht="12.75">
      <c r="E48" s="52">
        <f t="shared" si="14"/>
        <v>3.4000000000000017</v>
      </c>
      <c r="F48" s="40">
        <f>Inundación!$D$62</f>
        <v>-2.679302479085992</v>
      </c>
      <c r="G48" s="44">
        <f t="shared" si="10"/>
        <v>0.0017227365849919087</v>
      </c>
      <c r="H48" s="40">
        <f>Inundación!$B$48</f>
        <v>2.078238904639024</v>
      </c>
      <c r="I48" s="2">
        <f t="shared" si="11"/>
        <v>-0.15868738161775933</v>
      </c>
      <c r="J48" s="53">
        <f t="shared" si="12"/>
        <v>-0.15868738161775933</v>
      </c>
      <c r="K48" s="53">
        <f>Inundación!$B$62/Inundación!$B$3*COS(RADIANS(E48))</f>
        <v>0</v>
      </c>
      <c r="L48" s="52">
        <f t="shared" si="13"/>
        <v>3.4000000000000017</v>
      </c>
      <c r="T48" s="45">
        <f t="shared" si="22"/>
        <v>0</v>
      </c>
      <c r="U48" s="45">
        <f t="shared" si="24"/>
        <v>0</v>
      </c>
      <c r="V48" s="45">
        <f t="shared" si="25"/>
        <v>-0.44690708020204256</v>
      </c>
      <c r="W48" s="45">
        <f t="shared" si="26"/>
        <v>0.08726646259971649</v>
      </c>
      <c r="X48" s="45">
        <f t="shared" si="26"/>
        <v>0.34906585039886595</v>
      </c>
      <c r="Y48" s="45">
        <f t="shared" si="26"/>
        <v>0.08726646259971649</v>
      </c>
      <c r="Z48" s="45">
        <f t="shared" si="26"/>
        <v>0</v>
      </c>
      <c r="AA48" s="45">
        <f t="shared" si="26"/>
        <v>0</v>
      </c>
      <c r="AB48" s="45">
        <f t="shared" si="26"/>
        <v>0</v>
      </c>
      <c r="AC48" s="45"/>
      <c r="AD48" s="45"/>
      <c r="AE48" s="45"/>
      <c r="AN48" s="49"/>
      <c r="AO48" s="50"/>
      <c r="AP48" s="45">
        <f t="shared" si="5"/>
        <v>0.0032005857209867813</v>
      </c>
      <c r="AQ48" s="47">
        <f t="shared" si="9"/>
        <v>4.6</v>
      </c>
      <c r="AR48" s="45">
        <f t="shared" si="6"/>
        <v>0.08028514559173916</v>
      </c>
    </row>
    <row r="49" spans="5:44" ht="12.75">
      <c r="E49" s="52">
        <f t="shared" si="14"/>
        <v>3.5000000000000018</v>
      </c>
      <c r="F49" s="40">
        <f>Inundación!$D$62</f>
        <v>-2.679302479085992</v>
      </c>
      <c r="G49" s="44">
        <f t="shared" si="10"/>
        <v>0.001827841519746233</v>
      </c>
      <c r="H49" s="40">
        <f>Inundación!$B$48</f>
        <v>2.078238904639024</v>
      </c>
      <c r="I49" s="2">
        <f t="shared" si="11"/>
        <v>-0.1633355987607808</v>
      </c>
      <c r="J49" s="53">
        <f t="shared" si="12"/>
        <v>-0.1633355987607808</v>
      </c>
      <c r="K49" s="53">
        <f>Inundación!$B$62/Inundación!$B$3*COS(RADIANS(E49))</f>
        <v>0</v>
      </c>
      <c r="L49" s="52">
        <f t="shared" si="13"/>
        <v>3.5000000000000018</v>
      </c>
      <c r="T49" s="45">
        <f t="shared" si="22"/>
        <v>0</v>
      </c>
      <c r="U49" s="45">
        <f t="shared" si="24"/>
        <v>0</v>
      </c>
      <c r="V49" s="45">
        <f t="shared" si="25"/>
        <v>-0.948818108736643</v>
      </c>
      <c r="W49" s="45">
        <f t="shared" si="26"/>
        <v>0</v>
      </c>
      <c r="X49" s="45">
        <f t="shared" si="26"/>
        <v>0.08726646259971649</v>
      </c>
      <c r="Y49" s="45">
        <f t="shared" si="26"/>
        <v>0.34906585039886584</v>
      </c>
      <c r="Z49" s="45">
        <f t="shared" si="26"/>
        <v>0.08726646259971643</v>
      </c>
      <c r="AA49" s="45">
        <f t="shared" si="26"/>
        <v>0</v>
      </c>
      <c r="AB49" s="45">
        <f t="shared" si="26"/>
        <v>0</v>
      </c>
      <c r="AC49" s="45"/>
      <c r="AD49" s="45"/>
      <c r="AE49" s="45"/>
      <c r="AN49" s="49"/>
      <c r="AO49" s="50"/>
      <c r="AP49" s="45">
        <f t="shared" si="5"/>
        <v>0.0033453606395297012</v>
      </c>
      <c r="AQ49" s="47">
        <f t="shared" si="9"/>
        <v>4.699999999999999</v>
      </c>
      <c r="AR49" s="45">
        <f t="shared" si="6"/>
        <v>0.08203047484373348</v>
      </c>
    </row>
    <row r="50" spans="5:44" ht="12.75">
      <c r="E50" s="52">
        <f t="shared" si="14"/>
        <v>3.600000000000002</v>
      </c>
      <c r="F50" s="40">
        <f>Inundación!$D$62</f>
        <v>-2.679302479085992</v>
      </c>
      <c r="G50" s="44">
        <f t="shared" si="10"/>
        <v>0.001936190940640852</v>
      </c>
      <c r="H50" s="40">
        <f>Inundación!$B$48</f>
        <v>2.078238904639024</v>
      </c>
      <c r="I50" s="2">
        <f t="shared" si="11"/>
        <v>-0.16798213391721317</v>
      </c>
      <c r="J50" s="53">
        <f t="shared" si="12"/>
        <v>-0.16798213391721317</v>
      </c>
      <c r="K50" s="53">
        <f>Inundación!$B$62/Inundación!$B$3*COS(RADIANS(E50))</f>
        <v>0</v>
      </c>
      <c r="L50" s="52">
        <f t="shared" si="13"/>
        <v>3.600000000000002</v>
      </c>
      <c r="T50" s="45">
        <f t="shared" si="22"/>
        <v>0</v>
      </c>
      <c r="U50" s="45">
        <f t="shared" si="24"/>
        <v>0</v>
      </c>
      <c r="V50" s="45">
        <f t="shared" si="25"/>
        <v>-0.4847222946806764</v>
      </c>
      <c r="W50" s="45">
        <f t="shared" si="26"/>
        <v>0</v>
      </c>
      <c r="X50" s="45">
        <f t="shared" si="26"/>
        <v>0</v>
      </c>
      <c r="Y50" s="45">
        <f t="shared" si="26"/>
        <v>0.08726646259971643</v>
      </c>
      <c r="Z50" s="45">
        <f t="shared" si="26"/>
        <v>0.34906585039886584</v>
      </c>
      <c r="AA50" s="45">
        <f t="shared" si="26"/>
        <v>0.08726646259971649</v>
      </c>
      <c r="AB50" s="45">
        <f t="shared" si="26"/>
        <v>0</v>
      </c>
      <c r="AC50" s="45"/>
      <c r="AD50" s="45"/>
      <c r="AE50" s="45"/>
      <c r="AN50" s="49"/>
      <c r="AO50" s="50"/>
      <c r="AP50" s="45">
        <f t="shared" si="5"/>
        <v>0.0034935138896865633</v>
      </c>
      <c r="AQ50" s="47">
        <f t="shared" si="9"/>
        <v>4.799999999999999</v>
      </c>
      <c r="AR50" s="45">
        <f t="shared" si="6"/>
        <v>0.0837758040957278</v>
      </c>
    </row>
    <row r="51" spans="5:44" ht="12.75">
      <c r="E51" s="52">
        <f t="shared" si="14"/>
        <v>3.700000000000002</v>
      </c>
      <c r="F51" s="40">
        <f>Inundación!$D$62</f>
        <v>-2.679302479085992</v>
      </c>
      <c r="G51" s="44">
        <f t="shared" si="10"/>
        <v>0.002047796001465237</v>
      </c>
      <c r="H51" s="40">
        <f>Inundación!$B$48</f>
        <v>2.078238904639024</v>
      </c>
      <c r="I51" s="2">
        <f t="shared" si="11"/>
        <v>-0.17262693628445172</v>
      </c>
      <c r="J51" s="53">
        <f t="shared" si="12"/>
        <v>-0.17262693628445172</v>
      </c>
      <c r="K51" s="53">
        <f>Inundación!$B$62/Inundación!$B$3*COS(RADIANS(E51))</f>
        <v>0</v>
      </c>
      <c r="L51" s="52">
        <f t="shared" si="13"/>
        <v>3.700000000000002</v>
      </c>
      <c r="T51" s="45">
        <f t="shared" si="22"/>
        <v>0</v>
      </c>
      <c r="U51" s="45">
        <f t="shared" si="24"/>
        <v>0</v>
      </c>
      <c r="V51" s="45">
        <f t="shared" si="25"/>
        <v>-0.15813635145610716</v>
      </c>
      <c r="W51" s="45">
        <f t="shared" si="26"/>
        <v>0</v>
      </c>
      <c r="X51" s="45">
        <f t="shared" si="26"/>
        <v>0</v>
      </c>
      <c r="Y51" s="45">
        <f t="shared" si="26"/>
        <v>0</v>
      </c>
      <c r="Z51" s="45">
        <f t="shared" si="26"/>
        <v>0.08726646259971649</v>
      </c>
      <c r="AA51" s="45">
        <f t="shared" si="26"/>
        <v>0.34906585039886595</v>
      </c>
      <c r="AB51" s="45">
        <f t="shared" si="26"/>
        <v>0.08726646259971649</v>
      </c>
      <c r="AC51" s="45"/>
      <c r="AD51" s="45"/>
      <c r="AE51" s="45"/>
      <c r="AN51" s="49"/>
      <c r="AO51" s="50"/>
      <c r="AP51" s="45">
        <f t="shared" si="5"/>
        <v>0.00364505662524684</v>
      </c>
      <c r="AQ51" s="47">
        <f t="shared" si="9"/>
        <v>4.899999999999999</v>
      </c>
      <c r="AR51" s="45">
        <f t="shared" si="6"/>
        <v>0.08552113334772213</v>
      </c>
    </row>
    <row r="52" spans="5:44" ht="12.75">
      <c r="E52" s="52">
        <f t="shared" si="14"/>
        <v>3.800000000000002</v>
      </c>
      <c r="F52" s="40">
        <f>Inundación!$D$62</f>
        <v>-2.679302479085992</v>
      </c>
      <c r="G52" s="44">
        <f t="shared" si="10"/>
        <v>0.0021626678560088567</v>
      </c>
      <c r="H52" s="40">
        <f>Inundación!$B$48</f>
        <v>2.078238904639024</v>
      </c>
      <c r="I52" s="2">
        <f t="shared" si="11"/>
        <v>-0.17726995491255715</v>
      </c>
      <c r="J52" s="53">
        <f t="shared" si="12"/>
        <v>-0.17726995491255715</v>
      </c>
      <c r="K52" s="53">
        <f>Inundación!$B$62/Inundación!$B$3*COS(RADIANS(E52))</f>
        <v>0</v>
      </c>
      <c r="L52" s="52">
        <f t="shared" si="13"/>
        <v>3.800000000000002</v>
      </c>
      <c r="T52" s="45">
        <f t="shared" si="22"/>
        <v>0</v>
      </c>
      <c r="U52" s="45">
        <f t="shared" si="24"/>
        <v>0</v>
      </c>
      <c r="V52" s="45">
        <f t="shared" si="25"/>
        <v>0</v>
      </c>
      <c r="W52" s="45">
        <f t="shared" si="26"/>
        <v>0</v>
      </c>
      <c r="X52" s="45">
        <f t="shared" si="26"/>
        <v>0</v>
      </c>
      <c r="Y52" s="45">
        <f t="shared" si="26"/>
        <v>0</v>
      </c>
      <c r="Z52" s="45">
        <f t="shared" si="26"/>
        <v>0</v>
      </c>
      <c r="AA52" s="45">
        <f t="shared" si="26"/>
        <v>0.08726646259971649</v>
      </c>
      <c r="AB52" s="45">
        <f t="shared" si="26"/>
        <v>1</v>
      </c>
      <c r="AC52" s="45"/>
      <c r="AD52" s="45"/>
      <c r="AE52" s="45"/>
      <c r="AN52" s="49"/>
      <c r="AO52" s="50"/>
      <c r="AP52" s="45">
        <f>$AL$3+$AJ$3*(AR52-$M$3)+$AI$3*(AR52-$M$3)^2+$AK$3*(AR52-$M$3)^3</f>
        <v>0.0037999999999999974</v>
      </c>
      <c r="AQ52" s="47">
        <f t="shared" si="9"/>
        <v>4.999999999999998</v>
      </c>
      <c r="AR52" s="45">
        <f t="shared" si="6"/>
        <v>0.08726646259971645</v>
      </c>
    </row>
    <row r="53" spans="5:44" ht="12.75">
      <c r="E53" s="52">
        <f t="shared" si="14"/>
        <v>3.900000000000002</v>
      </c>
      <c r="F53" s="40">
        <f>Inundación!$D$62</f>
        <v>-2.679302479085992</v>
      </c>
      <c r="G53" s="44">
        <f t="shared" si="10"/>
        <v>0.0022808176580611833</v>
      </c>
      <c r="H53" s="40">
        <f>Inundación!$B$48</f>
        <v>2.078238904639024</v>
      </c>
      <c r="I53" s="2">
        <f t="shared" si="11"/>
        <v>-0.18191113870470313</v>
      </c>
      <c r="J53" s="53">
        <f t="shared" si="12"/>
        <v>-0.18191113870470313</v>
      </c>
      <c r="K53" s="53">
        <f>Inundación!$B$62/Inundación!$B$3*COS(RADIANS(E53))</f>
        <v>0</v>
      </c>
      <c r="L53" s="52">
        <f t="shared" si="13"/>
        <v>3.900000000000002</v>
      </c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N53" s="49"/>
      <c r="AO53" s="50"/>
      <c r="AP53" s="45">
        <f aca="true" t="shared" si="27" ref="AP53:AP101">$AL$3+$AJ$3*(AR53-$M$3)+$AI$3*(AR53-$M$3)^2+$AK$3*(AR53-$M$3)^3</f>
        <v>0.003958347731875862</v>
      </c>
      <c r="AQ53" s="47">
        <f t="shared" si="9"/>
        <v>5.099999999999998</v>
      </c>
      <c r="AR53" s="45">
        <f t="shared" si="6"/>
        <v>0.08901179185171076</v>
      </c>
    </row>
    <row r="54" spans="5:44" ht="12.75">
      <c r="E54" s="52">
        <f t="shared" si="14"/>
        <v>4.000000000000002</v>
      </c>
      <c r="F54" s="40">
        <f>Inundación!$D$62</f>
        <v>-2.679302479085992</v>
      </c>
      <c r="G54" s="44">
        <f t="shared" si="10"/>
        <v>0.0024022565614116864</v>
      </c>
      <c r="H54" s="40">
        <f>Inundación!$B$48</f>
        <v>2.078238904639024</v>
      </c>
      <c r="I54" s="2">
        <f t="shared" si="11"/>
        <v>-0.1865504364176253</v>
      </c>
      <c r="J54" s="53">
        <f t="shared" si="12"/>
        <v>-0.1865504364176253</v>
      </c>
      <c r="K54" s="53">
        <f>Inundación!$B$62/Inundación!$B$3*COS(RADIANS(E54))</f>
        <v>0</v>
      </c>
      <c r="L54" s="52">
        <f t="shared" si="13"/>
        <v>4.000000000000002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N54" s="49"/>
      <c r="AO54" s="50"/>
      <c r="AP54" s="45">
        <f t="shared" si="27"/>
        <v>0.004120073795365671</v>
      </c>
      <c r="AQ54" s="47">
        <f t="shared" si="9"/>
        <v>5.1999999999999975</v>
      </c>
      <c r="AR54" s="45">
        <f t="shared" si="6"/>
        <v>0.0907571211037051</v>
      </c>
    </row>
    <row r="55" spans="5:44" ht="12.75">
      <c r="E55" s="52">
        <f t="shared" si="14"/>
        <v>4.100000000000001</v>
      </c>
      <c r="F55" s="40">
        <f>Inundación!$D$62</f>
        <v>-2.679302479085992</v>
      </c>
      <c r="G55" s="44">
        <f t="shared" si="10"/>
        <v>0.0025269957198498384</v>
      </c>
      <c r="H55" s="40">
        <f>Inundación!$B$48</f>
        <v>2.078238904639024</v>
      </c>
      <c r="I55" s="2">
        <f t="shared" si="11"/>
        <v>-0.19118779666207364</v>
      </c>
      <c r="J55" s="53">
        <f t="shared" si="12"/>
        <v>-0.19118779666207364</v>
      </c>
      <c r="K55" s="53">
        <f>Inundación!$B$62/Inundación!$B$3*COS(RADIANS(E55))</f>
        <v>0</v>
      </c>
      <c r="L55" s="52">
        <f t="shared" si="13"/>
        <v>4.100000000000001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N55" s="49"/>
      <c r="AO55" s="50"/>
      <c r="AP55" s="45">
        <f t="shared" si="27"/>
        <v>0.004285144729101007</v>
      </c>
      <c r="AQ55" s="47">
        <f t="shared" si="9"/>
        <v>5.299999999999997</v>
      </c>
      <c r="AR55" s="45">
        <f t="shared" si="6"/>
        <v>0.09250245035569941</v>
      </c>
    </row>
    <row r="56" spans="5:44" ht="12.75">
      <c r="E56" s="52">
        <f t="shared" si="14"/>
        <v>4.200000000000001</v>
      </c>
      <c r="F56" s="40">
        <f>Inundación!$D$62</f>
        <v>-2.679302479085992</v>
      </c>
      <c r="G56" s="44">
        <f t="shared" si="10"/>
        <v>0.002655046287165107</v>
      </c>
      <c r="H56" s="40">
        <f>Inundación!$B$48</f>
        <v>2.078238904639024</v>
      </c>
      <c r="I56" s="2">
        <f t="shared" si="11"/>
        <v>-0.19582316790326618</v>
      </c>
      <c r="J56" s="53">
        <f t="shared" si="12"/>
        <v>-0.19582316790326618</v>
      </c>
      <c r="K56" s="53">
        <f>Inundación!$B$62/Inundación!$B$3*COS(RADIANS(E56))</f>
        <v>0</v>
      </c>
      <c r="L56" s="52">
        <f t="shared" si="13"/>
        <v>4.200000000000001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N56" s="49"/>
      <c r="AO56" s="50"/>
      <c r="AP56" s="45">
        <f t="shared" si="27"/>
        <v>0.004453527071713465</v>
      </c>
      <c r="AQ56" s="47">
        <f t="shared" si="9"/>
        <v>5.399999999999997</v>
      </c>
      <c r="AR56" s="45">
        <f t="shared" si="6"/>
        <v>0.09424777960769375</v>
      </c>
    </row>
    <row r="57" spans="5:44" ht="12.75">
      <c r="E57" s="52">
        <f t="shared" si="14"/>
        <v>4.300000000000001</v>
      </c>
      <c r="F57" s="40">
        <f>Inundación!$D$62</f>
        <v>-2.679302479085992</v>
      </c>
      <c r="G57" s="44">
        <f t="shared" si="10"/>
        <v>0.0027864194171469655</v>
      </c>
      <c r="H57" s="40">
        <f>Inundación!$B$48</f>
        <v>2.078238904639024</v>
      </c>
      <c r="I57" s="2">
        <f t="shared" si="11"/>
        <v>-0.20045649846134594</v>
      </c>
      <c r="J57" s="53">
        <f t="shared" si="12"/>
        <v>-0.20045649846134594</v>
      </c>
      <c r="K57" s="53">
        <f>Inundación!$B$62/Inundación!$B$3*COS(RADIANS(E57))</f>
        <v>0</v>
      </c>
      <c r="L57" s="52">
        <f t="shared" si="13"/>
        <v>4.300000000000001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N57" s="49"/>
      <c r="AO57" s="50"/>
      <c r="AP57" s="45">
        <f t="shared" si="27"/>
        <v>0.004625187361834628</v>
      </c>
      <c r="AQ57" s="47">
        <f t="shared" si="9"/>
        <v>5.4999999999999964</v>
      </c>
      <c r="AR57" s="45">
        <f t="shared" si="6"/>
        <v>0.09599310885968806</v>
      </c>
    </row>
    <row r="58" spans="5:44" ht="12.75">
      <c r="E58" s="52">
        <f t="shared" si="14"/>
        <v>4.4</v>
      </c>
      <c r="F58" s="40">
        <f>Inundación!$D$62</f>
        <v>-2.679302479085992</v>
      </c>
      <c r="G58" s="44">
        <f t="shared" si="10"/>
        <v>0.002921126263584884</v>
      </c>
      <c r="H58" s="40">
        <f>Inundación!$B$48</f>
        <v>2.078238904639024</v>
      </c>
      <c r="I58" s="2">
        <f t="shared" si="11"/>
        <v>-0.2050877365118396</v>
      </c>
      <c r="J58" s="53">
        <f t="shared" si="12"/>
        <v>-0.2050877365118396</v>
      </c>
      <c r="K58" s="53">
        <f>Inundación!$B$62/Inundación!$B$3*COS(RADIANS(E58))</f>
        <v>0</v>
      </c>
      <c r="L58" s="52">
        <f t="shared" si="13"/>
        <v>4.4</v>
      </c>
      <c r="T58" s="45">
        <f aca="true" t="shared" si="28" ref="T58:T66">T2</f>
        <v>0.17453292519943295</v>
      </c>
      <c r="U58" s="45">
        <f aca="true" t="shared" si="29" ref="U58:AB58">U2</f>
        <v>0.08726646259971647</v>
      </c>
      <c r="V58" s="45">
        <f t="shared" si="29"/>
        <v>0</v>
      </c>
      <c r="W58" s="45">
        <f>Q2</f>
        <v>0.13063437728982769</v>
      </c>
      <c r="X58" s="45">
        <f t="shared" si="29"/>
        <v>0</v>
      </c>
      <c r="Y58" s="45">
        <f t="shared" si="29"/>
        <v>0</v>
      </c>
      <c r="Z58" s="45">
        <f t="shared" si="29"/>
        <v>0</v>
      </c>
      <c r="AA58" s="45">
        <f t="shared" si="29"/>
        <v>0</v>
      </c>
      <c r="AB58" s="45">
        <f t="shared" si="29"/>
        <v>0</v>
      </c>
      <c r="AC58" s="45"/>
      <c r="AD58" s="45"/>
      <c r="AE58" s="45"/>
      <c r="AG58" s="45">
        <f>MDETERM(T58:AB66)/AG2</f>
        <v>0.5832412297841223</v>
      </c>
      <c r="AN58" s="49"/>
      <c r="AO58" s="50"/>
      <c r="AP58" s="45">
        <f t="shared" si="27"/>
        <v>0.004800092138096083</v>
      </c>
      <c r="AQ58" s="47">
        <f t="shared" si="9"/>
        <v>5.599999999999996</v>
      </c>
      <c r="AR58" s="45">
        <f t="shared" si="6"/>
        <v>0.09773843811168238</v>
      </c>
    </row>
    <row r="59" spans="5:44" ht="12.75">
      <c r="E59" s="52">
        <f t="shared" si="14"/>
        <v>4.5</v>
      </c>
      <c r="F59" s="40">
        <f>Inundación!$D$62</f>
        <v>-2.679302479085992</v>
      </c>
      <c r="G59" s="44">
        <f t="shared" si="10"/>
        <v>0.0030591779802683315</v>
      </c>
      <c r="H59" s="40">
        <f>Inundación!$B$48</f>
        <v>2.078238904639024</v>
      </c>
      <c r="I59" s="2">
        <f t="shared" si="11"/>
        <v>-0.20971683008611897</v>
      </c>
      <c r="J59" s="53">
        <f t="shared" si="12"/>
        <v>-0.20971683008611897</v>
      </c>
      <c r="K59" s="53">
        <f>Inundación!$B$62/Inundación!$B$3*COS(RADIANS(E59))</f>
        <v>0</v>
      </c>
      <c r="L59" s="52">
        <f t="shared" si="13"/>
        <v>4.5</v>
      </c>
      <c r="T59" s="45">
        <f t="shared" si="28"/>
        <v>0.08726646259971647</v>
      </c>
      <c r="U59" s="45">
        <f aca="true" t="shared" si="30" ref="U59:V66">U3</f>
        <v>0.3490658503988659</v>
      </c>
      <c r="V59" s="45">
        <f t="shared" si="30"/>
        <v>0.08726646259971647</v>
      </c>
      <c r="W59" s="45">
        <f aca="true" t="shared" si="31" ref="W59:W66">Q3</f>
        <v>0.26126875457965537</v>
      </c>
      <c r="X59" s="45">
        <f aca="true" t="shared" si="32" ref="X59:AB66">X3</f>
        <v>0</v>
      </c>
      <c r="Y59" s="45">
        <f t="shared" si="32"/>
        <v>0</v>
      </c>
      <c r="Z59" s="45">
        <f t="shared" si="32"/>
        <v>0</v>
      </c>
      <c r="AA59" s="45">
        <f t="shared" si="32"/>
        <v>0</v>
      </c>
      <c r="AB59" s="45">
        <f t="shared" si="32"/>
        <v>0</v>
      </c>
      <c r="AC59" s="45"/>
      <c r="AD59" s="45"/>
      <c r="AE59" s="45"/>
      <c r="AN59" s="49"/>
      <c r="AO59" s="50"/>
      <c r="AP59" s="45">
        <f t="shared" si="27"/>
        <v>0.0049782079391294245</v>
      </c>
      <c r="AQ59" s="47">
        <f t="shared" si="9"/>
        <v>5.699999999999996</v>
      </c>
      <c r="AR59" s="45">
        <f t="shared" si="6"/>
        <v>0.09948376736367671</v>
      </c>
    </row>
    <row r="60" spans="5:44" ht="12.75">
      <c r="E60" s="52">
        <f t="shared" si="14"/>
        <v>4.6</v>
      </c>
      <c r="F60" s="40">
        <f>Inundación!$D$62</f>
        <v>-2.679302479085992</v>
      </c>
      <c r="G60" s="44">
        <f t="shared" si="10"/>
        <v>0.0032005857209867813</v>
      </c>
      <c r="H60" s="40">
        <f>Inundación!$B$48</f>
        <v>2.078238904639024</v>
      </c>
      <c r="I60" s="2">
        <f t="shared" si="11"/>
        <v>-0.21434372707186458</v>
      </c>
      <c r="J60" s="53">
        <f t="shared" si="12"/>
        <v>-0.21434372707186458</v>
      </c>
      <c r="K60" s="53">
        <f>Inundación!$B$62/Inundación!$B$3*COS(RADIANS(E60))</f>
        <v>0</v>
      </c>
      <c r="L60" s="52">
        <f t="shared" si="13"/>
        <v>4.6</v>
      </c>
      <c r="T60" s="45">
        <f t="shared" si="28"/>
        <v>0</v>
      </c>
      <c r="U60" s="45">
        <f t="shared" si="30"/>
        <v>0.08726646259971647</v>
      </c>
      <c r="V60" s="45">
        <f t="shared" si="30"/>
        <v>0.34906585039886584</v>
      </c>
      <c r="W60" s="45">
        <f t="shared" si="31"/>
        <v>0.19938931270552662</v>
      </c>
      <c r="X60" s="45">
        <f t="shared" si="32"/>
        <v>0</v>
      </c>
      <c r="Y60" s="45">
        <f t="shared" si="32"/>
        <v>0</v>
      </c>
      <c r="Z60" s="45">
        <f t="shared" si="32"/>
        <v>0</v>
      </c>
      <c r="AA60" s="45">
        <f t="shared" si="32"/>
        <v>0</v>
      </c>
      <c r="AB60" s="45">
        <f t="shared" si="32"/>
        <v>0</v>
      </c>
      <c r="AC60" s="45"/>
      <c r="AD60" s="45"/>
      <c r="AE60" s="45"/>
      <c r="AN60" s="49"/>
      <c r="AO60" s="50"/>
      <c r="AP60" s="45">
        <f t="shared" si="27"/>
        <v>0.005159501303566235</v>
      </c>
      <c r="AQ60" s="47">
        <f t="shared" si="9"/>
        <v>5.799999999999995</v>
      </c>
      <c r="AR60" s="45">
        <f t="shared" si="6"/>
        <v>0.10122909661567103</v>
      </c>
    </row>
    <row r="61" spans="5:44" ht="12.75">
      <c r="E61" s="52">
        <f t="shared" si="14"/>
        <v>4.699999999999999</v>
      </c>
      <c r="F61" s="40">
        <f>Inundación!$D$62</f>
        <v>-2.679302479085992</v>
      </c>
      <c r="G61" s="44">
        <f t="shared" si="10"/>
        <v>0.0033453606395297012</v>
      </c>
      <c r="H61" s="40">
        <f>Inundación!$B$48</f>
        <v>2.078238904639024</v>
      </c>
      <c r="I61" s="2">
        <f t="shared" si="11"/>
        <v>-0.21896837521353163</v>
      </c>
      <c r="J61" s="53">
        <f t="shared" si="12"/>
        <v>-0.21896837521353163</v>
      </c>
      <c r="K61" s="53">
        <f>Inundación!$B$62/Inundación!$B$3*COS(RADIANS(E61))</f>
        <v>0</v>
      </c>
      <c r="L61" s="52">
        <f t="shared" si="13"/>
        <v>4.699999999999999</v>
      </c>
      <c r="T61" s="45">
        <f t="shared" si="28"/>
        <v>0</v>
      </c>
      <c r="U61" s="45">
        <f t="shared" si="30"/>
        <v>0</v>
      </c>
      <c r="V61" s="45">
        <f t="shared" si="30"/>
        <v>0.08726646259971646</v>
      </c>
      <c r="W61" s="45">
        <f t="shared" si="31"/>
        <v>0.15469860468532226</v>
      </c>
      <c r="X61" s="45">
        <f t="shared" si="32"/>
        <v>0.08726646259971649</v>
      </c>
      <c r="Y61" s="45">
        <f t="shared" si="32"/>
        <v>0</v>
      </c>
      <c r="Z61" s="45">
        <f t="shared" si="32"/>
        <v>0</v>
      </c>
      <c r="AA61" s="45">
        <f t="shared" si="32"/>
        <v>0</v>
      </c>
      <c r="AB61" s="45">
        <f t="shared" si="32"/>
        <v>0</v>
      </c>
      <c r="AC61" s="45"/>
      <c r="AD61" s="45"/>
      <c r="AE61" s="45"/>
      <c r="AN61" s="49"/>
      <c r="AO61" s="50"/>
      <c r="AP61" s="45">
        <f t="shared" si="27"/>
        <v>0.005343938770038104</v>
      </c>
      <c r="AQ61" s="47">
        <f t="shared" si="9"/>
        <v>5.899999999999995</v>
      </c>
      <c r="AR61" s="45">
        <f t="shared" si="6"/>
        <v>0.10297442586766535</v>
      </c>
    </row>
    <row r="62" spans="5:44" ht="12.75">
      <c r="E62" s="52">
        <f t="shared" si="14"/>
        <v>4.799999999999999</v>
      </c>
      <c r="F62" s="40">
        <f>Inundación!$D$62</f>
        <v>-2.679302479085992</v>
      </c>
      <c r="G62" s="44">
        <f t="shared" si="10"/>
        <v>0.0034935138896865633</v>
      </c>
      <c r="H62" s="40">
        <f>Inundación!$B$48</f>
        <v>2.078238904639024</v>
      </c>
      <c r="I62" s="2">
        <f t="shared" si="11"/>
        <v>-0.22359072211281847</v>
      </c>
      <c r="J62" s="53">
        <f t="shared" si="12"/>
        <v>-0.22359072211281847</v>
      </c>
      <c r="K62" s="53">
        <f>Inundación!$B$62/Inundación!$B$3*COS(RADIANS(E62))</f>
        <v>0</v>
      </c>
      <c r="L62" s="52">
        <f t="shared" si="13"/>
        <v>4.799999999999999</v>
      </c>
      <c r="T62" s="45">
        <f t="shared" si="28"/>
        <v>0</v>
      </c>
      <c r="U62" s="45">
        <f t="shared" si="30"/>
        <v>0</v>
      </c>
      <c r="V62" s="45">
        <f t="shared" si="30"/>
        <v>0</v>
      </c>
      <c r="W62" s="45">
        <f t="shared" si="31"/>
        <v>-0.44690708020204256</v>
      </c>
      <c r="X62" s="45">
        <f t="shared" si="32"/>
        <v>0.34906585039886595</v>
      </c>
      <c r="Y62" s="45">
        <f t="shared" si="32"/>
        <v>0.08726646259971649</v>
      </c>
      <c r="Z62" s="45">
        <f t="shared" si="32"/>
        <v>0</v>
      </c>
      <c r="AA62" s="45">
        <f t="shared" si="32"/>
        <v>0</v>
      </c>
      <c r="AB62" s="45">
        <f t="shared" si="32"/>
        <v>0</v>
      </c>
      <c r="AC62" s="45"/>
      <c r="AD62" s="45"/>
      <c r="AE62" s="45"/>
      <c r="AN62" s="49"/>
      <c r="AO62" s="50"/>
      <c r="AP62" s="45">
        <f t="shared" si="27"/>
        <v>0.0055314868771766225</v>
      </c>
      <c r="AQ62" s="47">
        <f t="shared" si="9"/>
        <v>5.999999999999995</v>
      </c>
      <c r="AR62" s="45">
        <f t="shared" si="6"/>
        <v>0.10471975511965968</v>
      </c>
    </row>
    <row r="63" spans="5:44" ht="12.75">
      <c r="E63" s="52">
        <f t="shared" si="14"/>
        <v>4.899999999999999</v>
      </c>
      <c r="F63" s="40">
        <f>Inundación!$D$62</f>
        <v>-2.679302479085992</v>
      </c>
      <c r="G63" s="44">
        <f t="shared" si="10"/>
        <v>0.00364505662524684</v>
      </c>
      <c r="H63" s="40">
        <f>Inundación!$B$48</f>
        <v>2.078238904639024</v>
      </c>
      <c r="I63" s="2">
        <f t="shared" si="11"/>
        <v>-0.22821071522913702</v>
      </c>
      <c r="J63" s="53">
        <f t="shared" si="12"/>
        <v>-0.22821071522913702</v>
      </c>
      <c r="K63" s="53">
        <f>Inundación!$B$62/Inundación!$B$3*COS(RADIANS(E63))</f>
        <v>0</v>
      </c>
      <c r="L63" s="52">
        <f t="shared" si="13"/>
        <v>4.899999999999999</v>
      </c>
      <c r="T63" s="45">
        <f t="shared" si="28"/>
        <v>0</v>
      </c>
      <c r="U63" s="45">
        <f t="shared" si="30"/>
        <v>0</v>
      </c>
      <c r="V63" s="45">
        <f t="shared" si="30"/>
        <v>0</v>
      </c>
      <c r="W63" s="45">
        <f t="shared" si="31"/>
        <v>-0.948818108736643</v>
      </c>
      <c r="X63" s="45">
        <f t="shared" si="32"/>
        <v>0.08726646259971649</v>
      </c>
      <c r="Y63" s="45">
        <f t="shared" si="32"/>
        <v>0.34906585039886584</v>
      </c>
      <c r="Z63" s="45">
        <f t="shared" si="32"/>
        <v>0.08726646259971643</v>
      </c>
      <c r="AA63" s="45">
        <f t="shared" si="32"/>
        <v>0</v>
      </c>
      <c r="AB63" s="45">
        <f t="shared" si="32"/>
        <v>0</v>
      </c>
      <c r="AC63" s="45"/>
      <c r="AD63" s="45"/>
      <c r="AE63" s="45"/>
      <c r="AN63" s="49"/>
      <c r="AO63" s="50"/>
      <c r="AP63" s="45">
        <f t="shared" si="27"/>
        <v>0.005722112163613374</v>
      </c>
      <c r="AQ63" s="47">
        <f t="shared" si="9"/>
        <v>6.099999999999994</v>
      </c>
      <c r="AR63" s="45">
        <f t="shared" si="6"/>
        <v>0.106465084371654</v>
      </c>
    </row>
    <row r="64" spans="5:44" ht="12.75">
      <c r="E64" s="52">
        <f t="shared" si="14"/>
        <v>4.999999999999998</v>
      </c>
      <c r="F64" s="40">
        <f>Inundación!$D$62</f>
        <v>-2.679302479085992</v>
      </c>
      <c r="G64" s="44">
        <f t="shared" si="10"/>
        <v>0.0037999999999999974</v>
      </c>
      <c r="H64" s="40">
        <f>Inundación!$B$48</f>
        <v>2.078238904639024</v>
      </c>
      <c r="I64" s="2">
        <f t="shared" si="11"/>
        <v>-0.23282830188008605</v>
      </c>
      <c r="J64" s="53">
        <f t="shared" si="12"/>
        <v>-0.23282830188008605</v>
      </c>
      <c r="K64" s="53">
        <f>Inundación!$B$62/Inundación!$B$3*COS(RADIANS(E64))</f>
        <v>0</v>
      </c>
      <c r="L64" s="52">
        <f t="shared" si="13"/>
        <v>4.999999999999998</v>
      </c>
      <c r="T64" s="45">
        <f t="shared" si="28"/>
        <v>0</v>
      </c>
      <c r="U64" s="45">
        <f t="shared" si="30"/>
        <v>0</v>
      </c>
      <c r="V64" s="45">
        <f t="shared" si="30"/>
        <v>0</v>
      </c>
      <c r="W64" s="45">
        <f t="shared" si="31"/>
        <v>-0.4847222946806764</v>
      </c>
      <c r="X64" s="45">
        <f t="shared" si="32"/>
        <v>0</v>
      </c>
      <c r="Y64" s="45">
        <f t="shared" si="32"/>
        <v>0.08726646259971643</v>
      </c>
      <c r="Z64" s="45">
        <f t="shared" si="32"/>
        <v>0.34906585039886584</v>
      </c>
      <c r="AA64" s="45">
        <f t="shared" si="32"/>
        <v>0.08726646259971649</v>
      </c>
      <c r="AB64" s="45">
        <f t="shared" si="32"/>
        <v>0</v>
      </c>
      <c r="AC64" s="45"/>
      <c r="AD64" s="45"/>
      <c r="AE64" s="45"/>
      <c r="AN64" s="49"/>
      <c r="AO64" s="50"/>
      <c r="AP64" s="45">
        <f t="shared" si="27"/>
        <v>0.00591578116797995</v>
      </c>
      <c r="AQ64" s="47">
        <f t="shared" si="9"/>
        <v>6.199999999999994</v>
      </c>
      <c r="AR64" s="45">
        <f t="shared" si="6"/>
        <v>0.10821041362364833</v>
      </c>
    </row>
    <row r="65" spans="5:44" ht="12.75">
      <c r="E65" s="52">
        <f t="shared" si="14"/>
        <v>5.099999999999998</v>
      </c>
      <c r="F65" s="40">
        <f>Inundación!$D$62</f>
        <v>-2.679302479085992</v>
      </c>
      <c r="G65" s="44">
        <f t="shared" si="10"/>
        <v>0.003958347731875862</v>
      </c>
      <c r="H65" s="40">
        <f>Inundación!$B$48</f>
        <v>2.078238904639024</v>
      </c>
      <c r="I65" s="2">
        <f t="shared" si="11"/>
        <v>-0.2374434306156538</v>
      </c>
      <c r="J65" s="53">
        <f t="shared" si="12"/>
        <v>-0.2374434306156538</v>
      </c>
      <c r="K65" s="53">
        <f>Inundación!$B$62/Inundación!$B$3*COS(RADIANS(E65))</f>
        <v>0</v>
      </c>
      <c r="L65" s="52">
        <f t="shared" si="13"/>
        <v>5.099999999999998</v>
      </c>
      <c r="T65" s="45">
        <f t="shared" si="28"/>
        <v>0</v>
      </c>
      <c r="U65" s="45">
        <f t="shared" si="30"/>
        <v>0</v>
      </c>
      <c r="V65" s="45">
        <f t="shared" si="30"/>
        <v>0</v>
      </c>
      <c r="W65" s="45">
        <f t="shared" si="31"/>
        <v>-0.15813635145610716</v>
      </c>
      <c r="X65" s="45">
        <f t="shared" si="32"/>
        <v>0</v>
      </c>
      <c r="Y65" s="45">
        <f t="shared" si="32"/>
        <v>0</v>
      </c>
      <c r="Z65" s="45">
        <f t="shared" si="32"/>
        <v>0.08726646259971649</v>
      </c>
      <c r="AA65" s="45">
        <f t="shared" si="32"/>
        <v>0.34906585039886595</v>
      </c>
      <c r="AB65" s="45">
        <f t="shared" si="32"/>
        <v>0.08726646259971649</v>
      </c>
      <c r="AC65" s="45"/>
      <c r="AD65" s="45"/>
      <c r="AE65" s="45"/>
      <c r="AN65" s="49"/>
      <c r="AO65" s="50"/>
      <c r="AP65" s="45">
        <f t="shared" si="27"/>
        <v>0.006112460428907938</v>
      </c>
      <c r="AQ65" s="47">
        <f t="shared" si="9"/>
        <v>6.299999999999994</v>
      </c>
      <c r="AR65" s="45">
        <f t="shared" si="6"/>
        <v>0.10995574287564265</v>
      </c>
    </row>
    <row r="66" spans="5:44" ht="12.75">
      <c r="E66" s="52">
        <f t="shared" si="14"/>
        <v>5.1999999999999975</v>
      </c>
      <c r="F66" s="40">
        <f>Inundación!$D$62</f>
        <v>-2.679302479085992</v>
      </c>
      <c r="G66" s="44">
        <f t="shared" si="10"/>
        <v>0.004120073795365671</v>
      </c>
      <c r="H66" s="40">
        <f>Inundación!$B$48</f>
        <v>2.078238904639024</v>
      </c>
      <c r="I66" s="2">
        <f t="shared" si="11"/>
        <v>-0.24205605555477822</v>
      </c>
      <c r="J66" s="53">
        <f t="shared" si="12"/>
        <v>-0.24205605555477822</v>
      </c>
      <c r="K66" s="53">
        <f>Inundación!$B$62/Inundación!$B$3*COS(RADIANS(E66))</f>
        <v>0</v>
      </c>
      <c r="L66" s="52">
        <f t="shared" si="13"/>
        <v>5.1999999999999975</v>
      </c>
      <c r="T66" s="45">
        <f t="shared" si="28"/>
        <v>0</v>
      </c>
      <c r="U66" s="45">
        <f t="shared" si="30"/>
        <v>0</v>
      </c>
      <c r="V66" s="45">
        <f t="shared" si="30"/>
        <v>0</v>
      </c>
      <c r="W66" s="45">
        <f t="shared" si="31"/>
        <v>0</v>
      </c>
      <c r="X66" s="45">
        <f t="shared" si="32"/>
        <v>0</v>
      </c>
      <c r="Y66" s="45">
        <f t="shared" si="32"/>
        <v>0</v>
      </c>
      <c r="Z66" s="45">
        <f t="shared" si="32"/>
        <v>0</v>
      </c>
      <c r="AA66" s="45">
        <f t="shared" si="32"/>
        <v>0.08726646259971649</v>
      </c>
      <c r="AB66" s="45">
        <f t="shared" si="32"/>
        <v>1</v>
      </c>
      <c r="AC66" s="45"/>
      <c r="AD66" s="45"/>
      <c r="AE66" s="45"/>
      <c r="AN66" s="49"/>
      <c r="AO66" s="50"/>
      <c r="AP66" s="45">
        <f t="shared" si="27"/>
        <v>0.0063121164850289254</v>
      </c>
      <c r="AQ66" s="47">
        <f t="shared" si="9"/>
        <v>6.399999999999993</v>
      </c>
      <c r="AR66" s="45">
        <f t="shared" si="6"/>
        <v>0.11170107212763697</v>
      </c>
    </row>
    <row r="67" spans="5:44" ht="12.75">
      <c r="E67" s="52">
        <f t="shared" si="14"/>
        <v>5.299999999999997</v>
      </c>
      <c r="F67" s="40">
        <f>Inundación!$D$62</f>
        <v>-2.679302479085992</v>
      </c>
      <c r="G67" s="44">
        <f t="shared" si="10"/>
        <v>0.004285144729101007</v>
      </c>
      <c r="H67" s="40">
        <f>Inundación!$B$48</f>
        <v>2.078238904639024</v>
      </c>
      <c r="I67" s="2">
        <f t="shared" si="11"/>
        <v>-0.24666613264060536</v>
      </c>
      <c r="J67" s="53">
        <f t="shared" si="12"/>
        <v>-0.24666613264060536</v>
      </c>
      <c r="K67" s="53">
        <f>Inundación!$B$62/Inundación!$B$3*COS(RADIANS(E67))</f>
        <v>0</v>
      </c>
      <c r="L67" s="52">
        <f t="shared" si="13"/>
        <v>5.299999999999997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N67" s="49"/>
      <c r="AO67" s="50"/>
      <c r="AP67" s="45">
        <f t="shared" si="27"/>
        <v>0.0065147158749745025</v>
      </c>
      <c r="AQ67" s="47">
        <f t="shared" si="9"/>
        <v>6.499999999999993</v>
      </c>
      <c r="AR67" s="45">
        <f aca="true" t="shared" si="33" ref="AR67:AR130">RADIANS(AQ67)</f>
        <v>0.1134464013796313</v>
      </c>
    </row>
    <row r="68" spans="5:44" ht="12.75">
      <c r="E68" s="52">
        <f t="shared" si="14"/>
        <v>5.399999999999997</v>
      </c>
      <c r="F68" s="40">
        <f>Inundación!$D$62</f>
        <v>-2.679302479085992</v>
      </c>
      <c r="G68" s="44">
        <f t="shared" si="10"/>
        <v>0.004453527071713465</v>
      </c>
      <c r="H68" s="40">
        <f>Inundación!$B$48</f>
        <v>2.078238904639024</v>
      </c>
      <c r="I68" s="2">
        <f t="shared" si="11"/>
        <v>-0.25127361832072104</v>
      </c>
      <c r="J68" s="53">
        <f t="shared" si="12"/>
        <v>-0.25127361832072104</v>
      </c>
      <c r="K68" s="53">
        <f>Inundación!$B$62/Inundación!$B$3*COS(RADIANS(E68))</f>
        <v>0</v>
      </c>
      <c r="L68" s="52">
        <f t="shared" si="13"/>
        <v>5.399999999999997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N68" s="49"/>
      <c r="AO68" s="50"/>
      <c r="AP68" s="45">
        <f t="shared" si="27"/>
        <v>0.006720225137376253</v>
      </c>
      <c r="AQ68" s="47">
        <f aca="true" t="shared" si="34" ref="AQ68:AQ131">AQ67+0.1</f>
        <v>6.5999999999999925</v>
      </c>
      <c r="AR68" s="45">
        <f t="shared" si="33"/>
        <v>0.11519173063162562</v>
      </c>
    </row>
    <row r="69" spans="5:44" ht="12.75">
      <c r="E69" s="52">
        <f t="shared" si="14"/>
        <v>5.4999999999999964</v>
      </c>
      <c r="F69" s="40">
        <f>Inundación!$D$62</f>
        <v>-2.679302479085992</v>
      </c>
      <c r="G69" s="44">
        <f t="shared" si="10"/>
        <v>0.004625187361834628</v>
      </c>
      <c r="H69" s="40">
        <f>Inundación!$B$48</f>
        <v>2.078238904639024</v>
      </c>
      <c r="I69" s="2">
        <f t="shared" si="11"/>
        <v>-0.25587846954736476</v>
      </c>
      <c r="J69" s="53">
        <f t="shared" si="12"/>
        <v>-0.25587846954736476</v>
      </c>
      <c r="K69" s="53">
        <f>Inundación!$B$62/Inundación!$B$3*COS(RADIANS(E69))</f>
        <v>0</v>
      </c>
      <c r="L69" s="52">
        <f t="shared" si="13"/>
        <v>5.4999999999999964</v>
      </c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N69" s="49"/>
      <c r="AO69" s="50"/>
      <c r="AP69" s="45">
        <f t="shared" si="27"/>
        <v>0.006928610810865769</v>
      </c>
      <c r="AQ69" s="47">
        <f t="shared" si="34"/>
        <v>6.699999999999992</v>
      </c>
      <c r="AR69" s="45">
        <f t="shared" si="33"/>
        <v>0.11693705988361994</v>
      </c>
    </row>
    <row r="70" spans="5:44" ht="12.75">
      <c r="E70" s="52">
        <f t="shared" si="14"/>
        <v>5.599999999999996</v>
      </c>
      <c r="F70" s="40">
        <f>Inundación!$D$62</f>
        <v>-2.679302479085992</v>
      </c>
      <c r="G70" s="44">
        <f t="shared" si="10"/>
        <v>0.004800092138096083</v>
      </c>
      <c r="H70" s="40">
        <f>Inundación!$B$48</f>
        <v>2.078238904639024</v>
      </c>
      <c r="I70" s="2">
        <f t="shared" si="11"/>
        <v>-0.26048064377763624</v>
      </c>
      <c r="J70" s="53">
        <f t="shared" si="12"/>
        <v>-0.26048064377763624</v>
      </c>
      <c r="K70" s="53">
        <f>Inundación!$B$62/Inundación!$B$3*COS(RADIANS(E70))</f>
        <v>0</v>
      </c>
      <c r="L70" s="52">
        <f t="shared" si="13"/>
        <v>5.599999999999996</v>
      </c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N70" s="49"/>
      <c r="AO70" s="50"/>
      <c r="AP70" s="45">
        <f t="shared" si="27"/>
        <v>0.007139839434074638</v>
      </c>
      <c r="AQ70" s="47">
        <f t="shared" si="34"/>
        <v>6.799999999999992</v>
      </c>
      <c r="AR70" s="45">
        <f t="shared" si="33"/>
        <v>0.11868238913561427</v>
      </c>
    </row>
    <row r="71" spans="5:44" ht="12.75">
      <c r="E71" s="52">
        <f t="shared" si="14"/>
        <v>5.699999999999996</v>
      </c>
      <c r="F71" s="40">
        <f>Inundación!$D$62</f>
        <v>-2.679302479085992</v>
      </c>
      <c r="G71" s="44">
        <f t="shared" si="10"/>
        <v>0.0049782079391294245</v>
      </c>
      <c r="H71" s="40">
        <f>Inundación!$B$48</f>
        <v>2.078238904639024</v>
      </c>
      <c r="I71" s="2">
        <f t="shared" si="11"/>
        <v>-0.26508009897369444</v>
      </c>
      <c r="J71" s="53">
        <f t="shared" si="12"/>
        <v>-0.26508009897369444</v>
      </c>
      <c r="K71" s="53">
        <f>Inundación!$B$62/Inundación!$B$3*COS(RADIANS(E71))</f>
        <v>0</v>
      </c>
      <c r="L71" s="52">
        <f t="shared" si="13"/>
        <v>5.699999999999996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N71" s="49"/>
      <c r="AO71" s="50"/>
      <c r="AP71" s="45">
        <f t="shared" si="27"/>
        <v>0.007353877545634446</v>
      </c>
      <c r="AQ71" s="47">
        <f t="shared" si="34"/>
        <v>6.8999999999999915</v>
      </c>
      <c r="AR71" s="45">
        <f t="shared" si="33"/>
        <v>0.12042771838760859</v>
      </c>
    </row>
    <row r="72" spans="5:44" ht="12.75">
      <c r="E72" s="52">
        <f t="shared" si="14"/>
        <v>5.799999999999995</v>
      </c>
      <c r="F72" s="40">
        <f>Inundación!$D$62</f>
        <v>-2.679302479085992</v>
      </c>
      <c r="G72" s="44">
        <f t="shared" si="10"/>
        <v>0.005159501303566235</v>
      </c>
      <c r="H72" s="40">
        <f>Inundación!$B$48</f>
        <v>2.078238904639024</v>
      </c>
      <c r="I72" s="2">
        <f t="shared" si="11"/>
        <v>-0.2696767936029489</v>
      </c>
      <c r="J72" s="53">
        <f t="shared" si="12"/>
        <v>-0.2696767936029489</v>
      </c>
      <c r="K72" s="53">
        <f>Inundación!$B$62/Inundación!$B$3*COS(RADIANS(E72))</f>
        <v>0</v>
      </c>
      <c r="L72" s="52">
        <f t="shared" si="13"/>
        <v>5.799999999999995</v>
      </c>
      <c r="T72" s="45">
        <f aca="true" t="shared" si="35" ref="T72:T80">T2</f>
        <v>0.17453292519943295</v>
      </c>
      <c r="U72" s="45">
        <f aca="true" t="shared" si="36" ref="U72:AB72">U2</f>
        <v>0.08726646259971647</v>
      </c>
      <c r="V72" s="45">
        <f t="shared" si="36"/>
        <v>0</v>
      </c>
      <c r="W72" s="45">
        <f t="shared" si="36"/>
        <v>0</v>
      </c>
      <c r="X72" s="45">
        <f>Q2</f>
        <v>0.13063437728982769</v>
      </c>
      <c r="Y72" s="45">
        <f t="shared" si="36"/>
        <v>0</v>
      </c>
      <c r="Z72" s="45">
        <f t="shared" si="36"/>
        <v>0</v>
      </c>
      <c r="AA72" s="45">
        <f t="shared" si="36"/>
        <v>0</v>
      </c>
      <c r="AB72" s="45">
        <f t="shared" si="36"/>
        <v>0</v>
      </c>
      <c r="AC72" s="45"/>
      <c r="AD72" s="45"/>
      <c r="AE72" s="45"/>
      <c r="AG72" s="45">
        <f>MDETERM(T72:AB80)/AG2</f>
        <v>-0.8456442917436976</v>
      </c>
      <c r="AN72" s="49"/>
      <c r="AO72" s="50"/>
      <c r="AP72" s="45">
        <f t="shared" si="27"/>
        <v>0.007570691684176785</v>
      </c>
      <c r="AQ72" s="47">
        <f t="shared" si="34"/>
        <v>6.999999999999991</v>
      </c>
      <c r="AR72" s="45">
        <f t="shared" si="33"/>
        <v>0.12217304763960292</v>
      </c>
    </row>
    <row r="73" spans="5:44" ht="12.75">
      <c r="E73" s="52">
        <f t="shared" si="14"/>
        <v>5.899999999999995</v>
      </c>
      <c r="F73" s="40">
        <f>Inundación!$D$62</f>
        <v>-2.679302479085992</v>
      </c>
      <c r="G73" s="44">
        <f t="shared" si="10"/>
        <v>0.005343938770038104</v>
      </c>
      <c r="H73" s="40">
        <f>Inundación!$B$48</f>
        <v>2.078238904639024</v>
      </c>
      <c r="I73" s="2">
        <f t="shared" si="11"/>
        <v>-0.2742706866382439</v>
      </c>
      <c r="J73" s="53">
        <f t="shared" si="12"/>
        <v>-0.2742706866382439</v>
      </c>
      <c r="K73" s="53">
        <f>Inundación!$B$62/Inundación!$B$3*COS(RADIANS(E73))</f>
        <v>0</v>
      </c>
      <c r="L73" s="52">
        <f t="shared" si="13"/>
        <v>5.899999999999995</v>
      </c>
      <c r="T73" s="45">
        <f t="shared" si="35"/>
        <v>0.08726646259971647</v>
      </c>
      <c r="U73" s="45">
        <f aca="true" t="shared" si="37" ref="U73:W80">U3</f>
        <v>0.3490658503988659</v>
      </c>
      <c r="V73" s="45">
        <f t="shared" si="37"/>
        <v>0.08726646259971647</v>
      </c>
      <c r="W73" s="45">
        <f t="shared" si="37"/>
        <v>0</v>
      </c>
      <c r="X73" s="45">
        <f aca="true" t="shared" si="38" ref="X73:X80">Q3</f>
        <v>0.26126875457965537</v>
      </c>
      <c r="Y73" s="45">
        <f aca="true" t="shared" si="39" ref="Y73:AB80">Y3</f>
        <v>0</v>
      </c>
      <c r="Z73" s="45">
        <f t="shared" si="39"/>
        <v>0</v>
      </c>
      <c r="AA73" s="45">
        <f t="shared" si="39"/>
        <v>0</v>
      </c>
      <c r="AB73" s="45">
        <f t="shared" si="39"/>
        <v>0</v>
      </c>
      <c r="AC73" s="45"/>
      <c r="AD73" s="45"/>
      <c r="AE73" s="45"/>
      <c r="AN73" s="49"/>
      <c r="AO73" s="50"/>
      <c r="AP73" s="45">
        <f t="shared" si="27"/>
        <v>0.0077902483883332384</v>
      </c>
      <c r="AQ73" s="47">
        <f t="shared" si="34"/>
        <v>7.099999999999991</v>
      </c>
      <c r="AR73" s="45">
        <f t="shared" si="33"/>
        <v>0.12391837689159724</v>
      </c>
    </row>
    <row r="74" spans="5:44" ht="12.75">
      <c r="E74" s="52">
        <f t="shared" si="14"/>
        <v>5.999999999999995</v>
      </c>
      <c r="F74" s="40">
        <f>Inundación!$D$62</f>
        <v>-2.679302479085992</v>
      </c>
      <c r="G74" s="44">
        <f t="shared" si="10"/>
        <v>0.0055314868771766225</v>
      </c>
      <c r="H74" s="40">
        <f>Inundación!$B$48</f>
        <v>2.078238904639024</v>
      </c>
      <c r="I74" s="2">
        <f t="shared" si="11"/>
        <v>-0.27886173755803484</v>
      </c>
      <c r="J74" s="53">
        <f t="shared" si="12"/>
        <v>-0.27886173755803484</v>
      </c>
      <c r="K74" s="53">
        <f>Inundación!$B$62/Inundación!$B$3*COS(RADIANS(E74))</f>
        <v>0</v>
      </c>
      <c r="L74" s="52">
        <f t="shared" si="13"/>
        <v>5.999999999999995</v>
      </c>
      <c r="T74" s="45">
        <f t="shared" si="35"/>
        <v>0</v>
      </c>
      <c r="U74" s="45">
        <f t="shared" si="37"/>
        <v>0.08726646259971647</v>
      </c>
      <c r="V74" s="45">
        <f t="shared" si="37"/>
        <v>0.34906585039886584</v>
      </c>
      <c r="W74" s="45">
        <f t="shared" si="37"/>
        <v>0.08726646259971646</v>
      </c>
      <c r="X74" s="45">
        <f t="shared" si="38"/>
        <v>0.19938931270552662</v>
      </c>
      <c r="Y74" s="45">
        <f t="shared" si="39"/>
        <v>0</v>
      </c>
      <c r="Z74" s="45">
        <f t="shared" si="39"/>
        <v>0</v>
      </c>
      <c r="AA74" s="45">
        <f t="shared" si="39"/>
        <v>0</v>
      </c>
      <c r="AB74" s="45">
        <f t="shared" si="39"/>
        <v>0</v>
      </c>
      <c r="AC74" s="45"/>
      <c r="AD74" s="45"/>
      <c r="AE74" s="45"/>
      <c r="AN74" s="49"/>
      <c r="AO74" s="50"/>
      <c r="AP74" s="45">
        <f t="shared" si="27"/>
        <v>0.008012514196735399</v>
      </c>
      <c r="AQ74" s="47">
        <f t="shared" si="34"/>
        <v>7.19999999999999</v>
      </c>
      <c r="AR74" s="45">
        <f t="shared" si="33"/>
        <v>0.12566370614359157</v>
      </c>
    </row>
    <row r="75" spans="5:44" ht="12.75">
      <c r="E75" s="52">
        <f t="shared" si="14"/>
        <v>6.099999999999994</v>
      </c>
      <c r="F75" s="40">
        <f>Inundación!$D$62</f>
        <v>-2.679302479085992</v>
      </c>
      <c r="G75" s="44">
        <f t="shared" si="10"/>
        <v>0.005722112163613374</v>
      </c>
      <c r="H75" s="40">
        <f>Inundación!$B$48</f>
        <v>2.078238904639024</v>
      </c>
      <c r="I75" s="2">
        <f t="shared" si="11"/>
        <v>-0.2834499063465575</v>
      </c>
      <c r="J75" s="53">
        <f t="shared" si="12"/>
        <v>-0.2834499063465575</v>
      </c>
      <c r="K75" s="53">
        <f>Inundación!$B$62/Inundación!$B$3*COS(RADIANS(E75))</f>
        <v>0</v>
      </c>
      <c r="L75" s="52">
        <f t="shared" si="13"/>
        <v>6.099999999999994</v>
      </c>
      <c r="T75" s="45">
        <f t="shared" si="35"/>
        <v>0</v>
      </c>
      <c r="U75" s="45">
        <f t="shared" si="37"/>
        <v>0</v>
      </c>
      <c r="V75" s="45">
        <f t="shared" si="37"/>
        <v>0.08726646259971646</v>
      </c>
      <c r="W75" s="45">
        <f t="shared" si="37"/>
        <v>0.3490658503988659</v>
      </c>
      <c r="X75" s="45">
        <f t="shared" si="38"/>
        <v>0.15469860468532226</v>
      </c>
      <c r="Y75" s="45">
        <f t="shared" si="39"/>
        <v>0</v>
      </c>
      <c r="Z75" s="45">
        <f t="shared" si="39"/>
        <v>0</v>
      </c>
      <c r="AA75" s="45">
        <f t="shared" si="39"/>
        <v>0</v>
      </c>
      <c r="AB75" s="45">
        <f t="shared" si="39"/>
        <v>0</v>
      </c>
      <c r="AC75" s="45"/>
      <c r="AD75" s="45"/>
      <c r="AE75" s="45"/>
      <c r="AN75" s="49"/>
      <c r="AO75" s="50"/>
      <c r="AP75" s="45">
        <f t="shared" si="27"/>
        <v>0.00823745564801485</v>
      </c>
      <c r="AQ75" s="47">
        <f t="shared" si="34"/>
        <v>7.29999999999999</v>
      </c>
      <c r="AR75" s="45">
        <f t="shared" si="33"/>
        <v>0.12740903539558587</v>
      </c>
    </row>
    <row r="76" spans="5:44" ht="12.75">
      <c r="E76" s="52">
        <f t="shared" si="14"/>
        <v>6.199999999999994</v>
      </c>
      <c r="F76" s="40">
        <f>Inundación!$D$62</f>
        <v>-2.679302479085992</v>
      </c>
      <c r="G76" s="44">
        <f t="shared" si="10"/>
        <v>0.00591578116797995</v>
      </c>
      <c r="H76" s="40">
        <f>Inundación!$B$48</f>
        <v>2.078238904639024</v>
      </c>
      <c r="I76" s="2">
        <f t="shared" si="11"/>
        <v>-0.28803515349398906</v>
      </c>
      <c r="J76" s="53">
        <f t="shared" si="12"/>
        <v>-0.28803515349398906</v>
      </c>
      <c r="K76" s="53">
        <f>Inundación!$B$62/Inundación!$B$3*COS(RADIANS(E76))</f>
        <v>0</v>
      </c>
      <c r="L76" s="52">
        <f t="shared" si="13"/>
        <v>6.199999999999994</v>
      </c>
      <c r="T76" s="45">
        <f t="shared" si="35"/>
        <v>0</v>
      </c>
      <c r="U76" s="45">
        <f t="shared" si="37"/>
        <v>0</v>
      </c>
      <c r="V76" s="45">
        <f t="shared" si="37"/>
        <v>0</v>
      </c>
      <c r="W76" s="45">
        <f t="shared" si="37"/>
        <v>0.08726646259971649</v>
      </c>
      <c r="X76" s="45">
        <f t="shared" si="38"/>
        <v>-0.44690708020204256</v>
      </c>
      <c r="Y76" s="45">
        <f t="shared" si="39"/>
        <v>0.08726646259971649</v>
      </c>
      <c r="Z76" s="45">
        <f t="shared" si="39"/>
        <v>0</v>
      </c>
      <c r="AA76" s="45">
        <f t="shared" si="39"/>
        <v>0</v>
      </c>
      <c r="AB76" s="45">
        <f t="shared" si="39"/>
        <v>0</v>
      </c>
      <c r="AC76" s="45"/>
      <c r="AD76" s="45"/>
      <c r="AE76" s="45"/>
      <c r="AN76" s="49"/>
      <c r="AO76" s="50"/>
      <c r="AP76" s="45">
        <f t="shared" si="27"/>
        <v>0.008465039280803183</v>
      </c>
      <c r="AQ76" s="47">
        <f t="shared" si="34"/>
        <v>7.39999999999999</v>
      </c>
      <c r="AR76" s="45">
        <f t="shared" si="33"/>
        <v>0.1291543646475802</v>
      </c>
    </row>
    <row r="77" spans="5:44" ht="12.75">
      <c r="E77" s="52">
        <f t="shared" si="14"/>
        <v>6.299999999999994</v>
      </c>
      <c r="F77" s="40">
        <f>Inundación!$D$62</f>
        <v>-2.679302479085992</v>
      </c>
      <c r="G77" s="44">
        <f t="shared" si="10"/>
        <v>0.006112460428907938</v>
      </c>
      <c r="H77" s="40">
        <f>Inundación!$B$48</f>
        <v>2.078238904639024</v>
      </c>
      <c r="I77" s="2">
        <f t="shared" si="11"/>
        <v>-0.2926174399966027</v>
      </c>
      <c r="J77" s="53">
        <f t="shared" si="12"/>
        <v>-0.2926174399966027</v>
      </c>
      <c r="K77" s="53">
        <f>Inundación!$B$62/Inundación!$B$3*COS(RADIANS(E77))</f>
        <v>0</v>
      </c>
      <c r="L77" s="52">
        <f t="shared" si="13"/>
        <v>6.299999999999994</v>
      </c>
      <c r="T77" s="45">
        <f t="shared" si="35"/>
        <v>0</v>
      </c>
      <c r="U77" s="45">
        <f t="shared" si="37"/>
        <v>0</v>
      </c>
      <c r="V77" s="45">
        <f t="shared" si="37"/>
        <v>0</v>
      </c>
      <c r="W77" s="45">
        <f t="shared" si="37"/>
        <v>0</v>
      </c>
      <c r="X77" s="45">
        <f t="shared" si="38"/>
        <v>-0.948818108736643</v>
      </c>
      <c r="Y77" s="45">
        <f t="shared" si="39"/>
        <v>0.34906585039886584</v>
      </c>
      <c r="Z77" s="45">
        <f t="shared" si="39"/>
        <v>0.08726646259971643</v>
      </c>
      <c r="AA77" s="45">
        <f t="shared" si="39"/>
        <v>0</v>
      </c>
      <c r="AB77" s="45">
        <f t="shared" si="39"/>
        <v>0</v>
      </c>
      <c r="AC77" s="45"/>
      <c r="AD77" s="45"/>
      <c r="AE77" s="45"/>
      <c r="AN77" s="49"/>
      <c r="AO77" s="50"/>
      <c r="AP77" s="45">
        <f t="shared" si="27"/>
        <v>0.00869523163373199</v>
      </c>
      <c r="AQ77" s="47">
        <f t="shared" si="34"/>
        <v>7.499999999999989</v>
      </c>
      <c r="AR77" s="45">
        <f t="shared" si="33"/>
        <v>0.13089969389957454</v>
      </c>
    </row>
    <row r="78" spans="5:44" ht="12.75">
      <c r="E78" s="52">
        <f t="shared" si="14"/>
        <v>6.399999999999993</v>
      </c>
      <c r="F78" s="40">
        <f>Inundación!$D$62</f>
        <v>-2.679302479085992</v>
      </c>
      <c r="G78" s="44">
        <f aca="true" t="shared" si="40" ref="G78:G141">AP66</f>
        <v>0.0063121164850289254</v>
      </c>
      <c r="H78" s="40">
        <f>Inundación!$B$48</f>
        <v>2.078238904639024</v>
      </c>
      <c r="I78" s="2">
        <f aca="true" t="shared" si="41" ref="I78:I141">(F78+G78*H78)*SIN(RADIANS(E78))</f>
        <v>-0.29719672735691394</v>
      </c>
      <c r="J78" s="53">
        <f aca="true" t="shared" si="42" ref="J78:J141">I78-K78</f>
        <v>-0.29719672735691394</v>
      </c>
      <c r="K78" s="53">
        <f>Inundación!$B$62/Inundación!$B$3*COS(RADIANS(E78))</f>
        <v>0</v>
      </c>
      <c r="L78" s="52">
        <f t="shared" si="13"/>
        <v>6.399999999999993</v>
      </c>
      <c r="T78" s="45">
        <f t="shared" si="35"/>
        <v>0</v>
      </c>
      <c r="U78" s="45">
        <f t="shared" si="37"/>
        <v>0</v>
      </c>
      <c r="V78" s="45">
        <f t="shared" si="37"/>
        <v>0</v>
      </c>
      <c r="W78" s="45">
        <f t="shared" si="37"/>
        <v>0</v>
      </c>
      <c r="X78" s="45">
        <f t="shared" si="38"/>
        <v>-0.4847222946806764</v>
      </c>
      <c r="Y78" s="45">
        <f t="shared" si="39"/>
        <v>0.08726646259971643</v>
      </c>
      <c r="Z78" s="45">
        <f t="shared" si="39"/>
        <v>0.34906585039886584</v>
      </c>
      <c r="AA78" s="45">
        <f t="shared" si="39"/>
        <v>0.08726646259971649</v>
      </c>
      <c r="AB78" s="45">
        <f t="shared" si="39"/>
        <v>0</v>
      </c>
      <c r="AC78" s="45"/>
      <c r="AD78" s="45"/>
      <c r="AE78" s="45"/>
      <c r="AN78" s="49"/>
      <c r="AO78" s="50"/>
      <c r="AP78" s="45">
        <f t="shared" si="27"/>
        <v>0.008927999245432847</v>
      </c>
      <c r="AQ78" s="47">
        <f t="shared" si="34"/>
        <v>7.599999999999989</v>
      </c>
      <c r="AR78" s="45">
        <f t="shared" si="33"/>
        <v>0.13264502315156884</v>
      </c>
    </row>
    <row r="79" spans="5:44" ht="12.75">
      <c r="E79" s="52">
        <f t="shared" si="14"/>
        <v>6.499999999999993</v>
      </c>
      <c r="F79" s="40">
        <f>Inundación!$D$62</f>
        <v>-2.679302479085992</v>
      </c>
      <c r="G79" s="44">
        <f t="shared" si="40"/>
        <v>0.0065147158749745025</v>
      </c>
      <c r="H79" s="40">
        <f>Inundación!$B$48</f>
        <v>2.078238904639024</v>
      </c>
      <c r="I79" s="2">
        <f t="shared" si="41"/>
        <v>-0.30177297758381944</v>
      </c>
      <c r="J79" s="53">
        <f t="shared" si="42"/>
        <v>-0.30177297758381944</v>
      </c>
      <c r="K79" s="53">
        <f>Inundación!$B$62/Inundación!$B$3*COS(RADIANS(E79))</f>
        <v>0</v>
      </c>
      <c r="L79" s="52">
        <f aca="true" t="shared" si="43" ref="L79:L142">E79</f>
        <v>6.499999999999993</v>
      </c>
      <c r="T79" s="45">
        <f t="shared" si="35"/>
        <v>0</v>
      </c>
      <c r="U79" s="45">
        <f t="shared" si="37"/>
        <v>0</v>
      </c>
      <c r="V79" s="45">
        <f t="shared" si="37"/>
        <v>0</v>
      </c>
      <c r="W79" s="45">
        <f t="shared" si="37"/>
        <v>0</v>
      </c>
      <c r="X79" s="45">
        <f t="shared" si="38"/>
        <v>-0.15813635145610716</v>
      </c>
      <c r="Y79" s="45">
        <f t="shared" si="39"/>
        <v>0</v>
      </c>
      <c r="Z79" s="45">
        <f t="shared" si="39"/>
        <v>0.08726646259971649</v>
      </c>
      <c r="AA79" s="45">
        <f t="shared" si="39"/>
        <v>0.34906585039886595</v>
      </c>
      <c r="AB79" s="45">
        <f t="shared" si="39"/>
        <v>0.08726646259971649</v>
      </c>
      <c r="AC79" s="45"/>
      <c r="AD79" s="45"/>
      <c r="AE79" s="45"/>
      <c r="AN79" s="49"/>
      <c r="AO79" s="50"/>
      <c r="AP79" s="45">
        <f t="shared" si="27"/>
        <v>0.009163308654537353</v>
      </c>
      <c r="AQ79" s="47">
        <f t="shared" si="34"/>
        <v>7.699999999999989</v>
      </c>
      <c r="AR79" s="45">
        <f t="shared" si="33"/>
        <v>0.13439035240356317</v>
      </c>
    </row>
    <row r="80" spans="5:44" ht="12.75">
      <c r="E80" s="52">
        <f aca="true" t="shared" si="44" ref="E80:E143">E79+0.1</f>
        <v>6.5999999999999925</v>
      </c>
      <c r="F80" s="40">
        <f>Inundación!$D$62</f>
        <v>-2.679302479085992</v>
      </c>
      <c r="G80" s="44">
        <f t="shared" si="40"/>
        <v>0.006720225137376253</v>
      </c>
      <c r="H80" s="40">
        <f>Inundación!$B$48</f>
        <v>2.078238904639024</v>
      </c>
      <c r="I80" s="2">
        <f t="shared" si="41"/>
        <v>-0.30634615319272884</v>
      </c>
      <c r="J80" s="53">
        <f t="shared" si="42"/>
        <v>-0.30634615319272884</v>
      </c>
      <c r="K80" s="53">
        <f>Inundación!$B$62/Inundación!$B$3*COS(RADIANS(E80))</f>
        <v>0</v>
      </c>
      <c r="L80" s="52">
        <f t="shared" si="43"/>
        <v>6.5999999999999925</v>
      </c>
      <c r="T80" s="45">
        <f t="shared" si="35"/>
        <v>0</v>
      </c>
      <c r="U80" s="45">
        <f t="shared" si="37"/>
        <v>0</v>
      </c>
      <c r="V80" s="45">
        <f t="shared" si="37"/>
        <v>0</v>
      </c>
      <c r="W80" s="45">
        <f t="shared" si="37"/>
        <v>0</v>
      </c>
      <c r="X80" s="45">
        <f t="shared" si="38"/>
        <v>0</v>
      </c>
      <c r="Y80" s="45">
        <f t="shared" si="39"/>
        <v>0</v>
      </c>
      <c r="Z80" s="45">
        <f t="shared" si="39"/>
        <v>0</v>
      </c>
      <c r="AA80" s="45">
        <f t="shared" si="39"/>
        <v>0.08726646259971649</v>
      </c>
      <c r="AB80" s="45">
        <f t="shared" si="39"/>
        <v>1</v>
      </c>
      <c r="AC80" s="45"/>
      <c r="AD80" s="45"/>
      <c r="AE80" s="45"/>
      <c r="AN80" s="49"/>
      <c r="AO80" s="50"/>
      <c r="AP80" s="45">
        <f t="shared" si="27"/>
        <v>0.009401126399677096</v>
      </c>
      <c r="AQ80" s="47">
        <f t="shared" si="34"/>
        <v>7.799999999999988</v>
      </c>
      <c r="AR80" s="45">
        <f t="shared" si="33"/>
        <v>0.1361356816555575</v>
      </c>
    </row>
    <row r="81" spans="5:44" ht="12.75">
      <c r="E81" s="52">
        <f t="shared" si="44"/>
        <v>6.699999999999992</v>
      </c>
      <c r="F81" s="40">
        <f>Inundación!$D$62</f>
        <v>-2.679302479085992</v>
      </c>
      <c r="G81" s="44">
        <f t="shared" si="40"/>
        <v>0.006928610810865769</v>
      </c>
      <c r="H81" s="40">
        <f>Inundación!$B$48</f>
        <v>2.078238904639024</v>
      </c>
      <c r="I81" s="2">
        <f t="shared" si="41"/>
        <v>-0.3109162172056887</v>
      </c>
      <c r="J81" s="53">
        <f t="shared" si="42"/>
        <v>-0.3109162172056887</v>
      </c>
      <c r="K81" s="53">
        <f>Inundación!$B$62/Inundación!$B$3*COS(RADIANS(E81))</f>
        <v>0</v>
      </c>
      <c r="L81" s="52">
        <f t="shared" si="43"/>
        <v>6.699999999999992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N81" s="49"/>
      <c r="AO81" s="50"/>
      <c r="AP81" s="45">
        <f t="shared" si="27"/>
        <v>0.009641419019483653</v>
      </c>
      <c r="AQ81" s="47">
        <f t="shared" si="34"/>
        <v>7.899999999999988</v>
      </c>
      <c r="AR81" s="45">
        <f t="shared" si="33"/>
        <v>0.1378810109075518</v>
      </c>
    </row>
    <row r="82" spans="5:44" ht="12.75">
      <c r="E82" s="52">
        <f t="shared" si="44"/>
        <v>6.799999999999992</v>
      </c>
      <c r="F82" s="40">
        <f>Inundación!$D$62</f>
        <v>-2.679302479085992</v>
      </c>
      <c r="G82" s="44">
        <f t="shared" si="40"/>
        <v>0.007139839434074638</v>
      </c>
      <c r="H82" s="40">
        <f>Inundación!$B$48</f>
        <v>2.078238904639024</v>
      </c>
      <c r="I82" s="2">
        <f t="shared" si="41"/>
        <v>-0.3154831331514992</v>
      </c>
      <c r="J82" s="53">
        <f t="shared" si="42"/>
        <v>-0.3154831331514992</v>
      </c>
      <c r="K82" s="53">
        <f>Inundación!$B$62/Inundación!$B$3*COS(RADIANS(E82))</f>
        <v>0</v>
      </c>
      <c r="L82" s="52">
        <f t="shared" si="43"/>
        <v>6.799999999999992</v>
      </c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N82" s="49"/>
      <c r="AO82" s="50"/>
      <c r="AP82" s="45">
        <f t="shared" si="27"/>
        <v>0.00988415305258863</v>
      </c>
      <c r="AQ82" s="47">
        <f t="shared" si="34"/>
        <v>7.999999999999988</v>
      </c>
      <c r="AR82" s="45">
        <f t="shared" si="33"/>
        <v>0.13962634015954614</v>
      </c>
    </row>
    <row r="83" spans="5:44" ht="12.75">
      <c r="E83" s="52">
        <f t="shared" si="44"/>
        <v>6.8999999999999915</v>
      </c>
      <c r="F83" s="40">
        <f>Inundación!$D$62</f>
        <v>-2.679302479085992</v>
      </c>
      <c r="G83" s="44">
        <f t="shared" si="40"/>
        <v>0.007353877545634446</v>
      </c>
      <c r="H83" s="40">
        <f>Inundación!$B$48</f>
        <v>2.078238904639024</v>
      </c>
      <c r="I83" s="2">
        <f t="shared" si="41"/>
        <v>-0.3200468650658228</v>
      </c>
      <c r="J83" s="53">
        <f t="shared" si="42"/>
        <v>-0.3200468650658228</v>
      </c>
      <c r="K83" s="53">
        <f>Inundación!$B$62/Inundación!$B$3*COS(RADIANS(E83))</f>
        <v>0</v>
      </c>
      <c r="L83" s="52">
        <f t="shared" si="43"/>
        <v>6.8999999999999915</v>
      </c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N83" s="49"/>
      <c r="AO83" s="50"/>
      <c r="AP83" s="45">
        <f t="shared" si="27"/>
        <v>0.010129295037623599</v>
      </c>
      <c r="AQ83" s="47">
        <f t="shared" si="34"/>
        <v>8.099999999999987</v>
      </c>
      <c r="AR83" s="45">
        <f t="shared" si="33"/>
        <v>0.14137166941154047</v>
      </c>
    </row>
    <row r="84" spans="5:44" ht="12.75">
      <c r="E84" s="52">
        <f t="shared" si="44"/>
        <v>6.999999999999991</v>
      </c>
      <c r="F84" s="40">
        <f>Inundación!$D$62</f>
        <v>-2.679302479085992</v>
      </c>
      <c r="G84" s="44">
        <f t="shared" si="40"/>
        <v>0.007570691684176785</v>
      </c>
      <c r="H84" s="40">
        <f>Inundación!$B$48</f>
        <v>2.078238904639024</v>
      </c>
      <c r="I84" s="2">
        <f t="shared" si="41"/>
        <v>-0.32460737749128665</v>
      </c>
      <c r="J84" s="53">
        <f t="shared" si="42"/>
        <v>-0.32460737749128665</v>
      </c>
      <c r="K84" s="53">
        <f>Inundación!$B$62/Inundación!$B$3*COS(RADIANS(E84))</f>
        <v>0</v>
      </c>
      <c r="L84" s="52">
        <f t="shared" si="43"/>
        <v>6.999999999999991</v>
      </c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N84" s="49"/>
      <c r="AO84" s="50"/>
      <c r="AP84" s="45">
        <f t="shared" si="27"/>
        <v>0.010376811513220159</v>
      </c>
      <c r="AQ84" s="47">
        <f t="shared" si="34"/>
        <v>8.199999999999987</v>
      </c>
      <c r="AR84" s="45">
        <f t="shared" si="33"/>
        <v>0.1431169986635348</v>
      </c>
    </row>
    <row r="85" spans="5:44" ht="12.75">
      <c r="E85" s="52">
        <f t="shared" si="44"/>
        <v>7.099999999999991</v>
      </c>
      <c r="F85" s="40">
        <f>Inundación!$D$62</f>
        <v>-2.679302479085992</v>
      </c>
      <c r="G85" s="44">
        <f t="shared" si="40"/>
        <v>0.0077902483883332384</v>
      </c>
      <c r="H85" s="40">
        <f>Inundación!$B$48</f>
        <v>2.078238904639024</v>
      </c>
      <c r="I85" s="2">
        <f t="shared" si="41"/>
        <v>-0.3291646354775757</v>
      </c>
      <c r="J85" s="53">
        <f t="shared" si="42"/>
        <v>-0.3291646354775757</v>
      </c>
      <c r="K85" s="53">
        <f>Inundación!$B$62/Inundación!$B$3*COS(RADIANS(E85))</f>
        <v>0</v>
      </c>
      <c r="L85" s="52">
        <f t="shared" si="43"/>
        <v>7.099999999999991</v>
      </c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N85" s="49"/>
      <c r="AO85" s="50"/>
      <c r="AP85" s="45">
        <f t="shared" si="27"/>
        <v>0.010626669018009887</v>
      </c>
      <c r="AQ85" s="47">
        <f t="shared" si="34"/>
        <v>8.299999999999986</v>
      </c>
      <c r="AR85" s="45">
        <f t="shared" si="33"/>
        <v>0.1448623279155291</v>
      </c>
    </row>
    <row r="86" spans="5:44" ht="12.75">
      <c r="E86" s="52">
        <f t="shared" si="44"/>
        <v>7.19999999999999</v>
      </c>
      <c r="F86" s="40">
        <f>Inundación!$D$62</f>
        <v>-2.679302479085992</v>
      </c>
      <c r="G86" s="44">
        <f t="shared" si="40"/>
        <v>0.008012514196735399</v>
      </c>
      <c r="H86" s="40">
        <f>Inundación!$B$48</f>
        <v>2.078238904639024</v>
      </c>
      <c r="I86" s="2">
        <f t="shared" si="41"/>
        <v>-0.33371860458152</v>
      </c>
      <c r="J86" s="53">
        <f t="shared" si="42"/>
        <v>-0.33371860458152</v>
      </c>
      <c r="K86" s="53">
        <f>Inundación!$B$62/Inundación!$B$3*COS(RADIANS(E86))</f>
        <v>0</v>
      </c>
      <c r="L86" s="52">
        <f t="shared" si="43"/>
        <v>7.19999999999999</v>
      </c>
      <c r="T86" s="45">
        <f aca="true" t="shared" si="45" ref="T86:T94">T2</f>
        <v>0.17453292519943295</v>
      </c>
      <c r="U86" s="45">
        <f aca="true" t="shared" si="46" ref="U86:AB86">U2</f>
        <v>0.08726646259971647</v>
      </c>
      <c r="V86" s="45">
        <f t="shared" si="46"/>
        <v>0</v>
      </c>
      <c r="W86" s="45">
        <f t="shared" si="46"/>
        <v>0</v>
      </c>
      <c r="X86" s="45">
        <f t="shared" si="46"/>
        <v>0</v>
      </c>
      <c r="Y86" s="45">
        <f>Q2</f>
        <v>0.13063437728982769</v>
      </c>
      <c r="Z86" s="45">
        <f t="shared" si="46"/>
        <v>0</v>
      </c>
      <c r="AA86" s="45">
        <f t="shared" si="46"/>
        <v>0</v>
      </c>
      <c r="AB86" s="45">
        <f t="shared" si="46"/>
        <v>0</v>
      </c>
      <c r="AC86" s="45"/>
      <c r="AD86" s="45"/>
      <c r="AE86" s="45"/>
      <c r="AG86" s="45">
        <f>MDETERM(T86:AB94)/AG2</f>
        <v>-2.3218419688276573</v>
      </c>
      <c r="AN86" s="49"/>
      <c r="AO86" s="50"/>
      <c r="AP86" s="45">
        <f t="shared" si="27"/>
        <v>0.010878834090624382</v>
      </c>
      <c r="AQ86" s="47">
        <f t="shared" si="34"/>
        <v>8.399999999999986</v>
      </c>
      <c r="AR86" s="45">
        <f t="shared" si="33"/>
        <v>0.14660765716752344</v>
      </c>
    </row>
    <row r="87" spans="5:44" ht="12.75">
      <c r="E87" s="52">
        <f t="shared" si="44"/>
        <v>7.29999999999999</v>
      </c>
      <c r="F87" s="40">
        <f>Inundación!$D$62</f>
        <v>-2.679302479085992</v>
      </c>
      <c r="G87" s="44">
        <f t="shared" si="40"/>
        <v>0.00823745564801485</v>
      </c>
      <c r="H87" s="40">
        <f>Inundación!$B$48</f>
        <v>2.078238904639024</v>
      </c>
      <c r="I87" s="2">
        <f t="shared" si="41"/>
        <v>-0.3382692508671735</v>
      </c>
      <c r="J87" s="53">
        <f t="shared" si="42"/>
        <v>-0.3382692508671735</v>
      </c>
      <c r="K87" s="53">
        <f>Inundación!$B$62/Inundación!$B$3*COS(RADIANS(E87))</f>
        <v>0</v>
      </c>
      <c r="L87" s="52">
        <f t="shared" si="43"/>
        <v>7.29999999999999</v>
      </c>
      <c r="T87" s="45">
        <f t="shared" si="45"/>
        <v>0.08726646259971647</v>
      </c>
      <c r="U87" s="45">
        <f aca="true" t="shared" si="47" ref="U87:X94">U3</f>
        <v>0.3490658503988659</v>
      </c>
      <c r="V87" s="45">
        <f t="shared" si="47"/>
        <v>0.08726646259971647</v>
      </c>
      <c r="W87" s="45">
        <f t="shared" si="47"/>
        <v>0</v>
      </c>
      <c r="X87" s="45">
        <f t="shared" si="47"/>
        <v>0</v>
      </c>
      <c r="Y87" s="45">
        <f aca="true" t="shared" si="48" ref="Y87:Y94">Q3</f>
        <v>0.26126875457965537</v>
      </c>
      <c r="Z87" s="45">
        <f aca="true" t="shared" si="49" ref="Z87:AB94">Z3</f>
        <v>0</v>
      </c>
      <c r="AA87" s="45">
        <f t="shared" si="49"/>
        <v>0</v>
      </c>
      <c r="AB87" s="45">
        <f t="shared" si="49"/>
        <v>0</v>
      </c>
      <c r="AC87" s="45"/>
      <c r="AD87" s="45"/>
      <c r="AE87" s="45"/>
      <c r="AN87" s="49"/>
      <c r="AO87" s="50"/>
      <c r="AP87" s="45">
        <f t="shared" si="27"/>
        <v>0.011133273269695229</v>
      </c>
      <c r="AQ87" s="47">
        <f t="shared" si="34"/>
        <v>8.499999999999986</v>
      </c>
      <c r="AR87" s="45">
        <f t="shared" si="33"/>
        <v>0.14835298641951777</v>
      </c>
    </row>
    <row r="88" spans="5:44" ht="12.75">
      <c r="E88" s="52">
        <f t="shared" si="44"/>
        <v>7.39999999999999</v>
      </c>
      <c r="F88" s="40">
        <f>Inundación!$D$62</f>
        <v>-2.679302479085992</v>
      </c>
      <c r="G88" s="44">
        <f t="shared" si="40"/>
        <v>0.008465039280803183</v>
      </c>
      <c r="H88" s="40">
        <f>Inundación!$B$48</f>
        <v>2.078238904639024</v>
      </c>
      <c r="I88" s="2">
        <f t="shared" si="41"/>
        <v>-0.34281654090588604</v>
      </c>
      <c r="J88" s="53">
        <f t="shared" si="42"/>
        <v>-0.34281654090588604</v>
      </c>
      <c r="K88" s="53">
        <f>Inundación!$B$62/Inundación!$B$3*COS(RADIANS(E88))</f>
        <v>0</v>
      </c>
      <c r="L88" s="52">
        <f t="shared" si="43"/>
        <v>7.39999999999999</v>
      </c>
      <c r="T88" s="45">
        <f t="shared" si="45"/>
        <v>0</v>
      </c>
      <c r="U88" s="45">
        <f t="shared" si="47"/>
        <v>0.08726646259971647</v>
      </c>
      <c r="V88" s="45">
        <f t="shared" si="47"/>
        <v>0.34906585039886584</v>
      </c>
      <c r="W88" s="45">
        <f t="shared" si="47"/>
        <v>0.08726646259971646</v>
      </c>
      <c r="X88" s="45">
        <f t="shared" si="47"/>
        <v>0</v>
      </c>
      <c r="Y88" s="45">
        <f t="shared" si="48"/>
        <v>0.19938931270552662</v>
      </c>
      <c r="Z88" s="45">
        <f t="shared" si="49"/>
        <v>0</v>
      </c>
      <c r="AA88" s="45">
        <f t="shared" si="49"/>
        <v>0</v>
      </c>
      <c r="AB88" s="45">
        <f t="shared" si="49"/>
        <v>0</v>
      </c>
      <c r="AC88" s="45"/>
      <c r="AD88" s="45"/>
      <c r="AE88" s="45"/>
      <c r="AN88" s="49"/>
      <c r="AO88" s="50"/>
      <c r="AP88" s="45">
        <f t="shared" si="27"/>
        <v>0.01138995309385401</v>
      </c>
      <c r="AQ88" s="47">
        <f t="shared" si="34"/>
        <v>8.599999999999985</v>
      </c>
      <c r="AR88" s="45">
        <f t="shared" si="33"/>
        <v>0.15009831567151208</v>
      </c>
    </row>
    <row r="89" spans="5:44" ht="12.75">
      <c r="E89" s="52">
        <f t="shared" si="44"/>
        <v>7.499999999999989</v>
      </c>
      <c r="F89" s="40">
        <f>Inundación!$D$62</f>
        <v>-2.679302479085992</v>
      </c>
      <c r="G89" s="44">
        <f t="shared" si="40"/>
        <v>0.00869523163373199</v>
      </c>
      <c r="H89" s="40">
        <f>Inundación!$B$48</f>
        <v>2.078238904639024</v>
      </c>
      <c r="I89" s="2">
        <f t="shared" si="41"/>
        <v>-0.347360441776367</v>
      </c>
      <c r="J89" s="53">
        <f t="shared" si="42"/>
        <v>-0.347360441776367</v>
      </c>
      <c r="K89" s="53">
        <f>Inundación!$B$62/Inundación!$B$3*COS(RADIANS(E89))</f>
        <v>0</v>
      </c>
      <c r="L89" s="52">
        <f t="shared" si="43"/>
        <v>7.499999999999989</v>
      </c>
      <c r="T89" s="45">
        <f t="shared" si="45"/>
        <v>0</v>
      </c>
      <c r="U89" s="45">
        <f t="shared" si="47"/>
        <v>0</v>
      </c>
      <c r="V89" s="45">
        <f t="shared" si="47"/>
        <v>0.08726646259971646</v>
      </c>
      <c r="W89" s="45">
        <f t="shared" si="47"/>
        <v>0.3490658503988659</v>
      </c>
      <c r="X89" s="45">
        <f t="shared" si="47"/>
        <v>0.08726646259971649</v>
      </c>
      <c r="Y89" s="45">
        <f t="shared" si="48"/>
        <v>0.15469860468532226</v>
      </c>
      <c r="Z89" s="45">
        <f t="shared" si="49"/>
        <v>0</v>
      </c>
      <c r="AA89" s="45">
        <f t="shared" si="49"/>
        <v>0</v>
      </c>
      <c r="AB89" s="45">
        <f t="shared" si="49"/>
        <v>0</v>
      </c>
      <c r="AC89" s="45"/>
      <c r="AD89" s="45"/>
      <c r="AE89" s="45"/>
      <c r="AN89" s="49"/>
      <c r="AO89" s="50"/>
      <c r="AP89" s="45">
        <f t="shared" si="27"/>
        <v>0.011648840101732323</v>
      </c>
      <c r="AQ89" s="47">
        <f t="shared" si="34"/>
        <v>8.699999999999985</v>
      </c>
      <c r="AR89" s="45">
        <f t="shared" si="33"/>
        <v>0.1518436449235064</v>
      </c>
    </row>
    <row r="90" spans="5:44" ht="12.75">
      <c r="E90" s="52">
        <f t="shared" si="44"/>
        <v>7.599999999999989</v>
      </c>
      <c r="F90" s="40">
        <f>Inundación!$D$62</f>
        <v>-2.679302479085992</v>
      </c>
      <c r="G90" s="44">
        <f t="shared" si="40"/>
        <v>0.008927999245432847</v>
      </c>
      <c r="H90" s="40">
        <f>Inundación!$B$48</f>
        <v>2.078238904639024</v>
      </c>
      <c r="I90" s="2">
        <f t="shared" si="41"/>
        <v>-0.351900921064742</v>
      </c>
      <c r="J90" s="53">
        <f t="shared" si="42"/>
        <v>-0.351900921064742</v>
      </c>
      <c r="K90" s="53">
        <f>Inundación!$B$62/Inundación!$B$3*COS(RADIANS(E90))</f>
        <v>0</v>
      </c>
      <c r="L90" s="52">
        <f t="shared" si="43"/>
        <v>7.599999999999989</v>
      </c>
      <c r="T90" s="45">
        <f t="shared" si="45"/>
        <v>0</v>
      </c>
      <c r="U90" s="45">
        <f t="shared" si="47"/>
        <v>0</v>
      </c>
      <c r="V90" s="45">
        <f t="shared" si="47"/>
        <v>0</v>
      </c>
      <c r="W90" s="45">
        <f t="shared" si="47"/>
        <v>0.08726646259971649</v>
      </c>
      <c r="X90" s="45">
        <f t="shared" si="47"/>
        <v>0.34906585039886595</v>
      </c>
      <c r="Y90" s="45">
        <f t="shared" si="48"/>
        <v>-0.44690708020204256</v>
      </c>
      <c r="Z90" s="45">
        <f t="shared" si="49"/>
        <v>0</v>
      </c>
      <c r="AA90" s="45">
        <f t="shared" si="49"/>
        <v>0</v>
      </c>
      <c r="AB90" s="45">
        <f t="shared" si="49"/>
        <v>0</v>
      </c>
      <c r="AC90" s="45"/>
      <c r="AD90" s="45"/>
      <c r="AE90" s="45"/>
      <c r="AN90" s="49"/>
      <c r="AO90" s="50"/>
      <c r="AP90" s="45">
        <f t="shared" si="27"/>
        <v>0.01190990083196175</v>
      </c>
      <c r="AQ90" s="47">
        <f t="shared" si="34"/>
        <v>8.799999999999985</v>
      </c>
      <c r="AR90" s="45">
        <f t="shared" si="33"/>
        <v>0.15358897417550074</v>
      </c>
    </row>
    <row r="91" spans="5:44" ht="12.75">
      <c r="E91" s="52">
        <f t="shared" si="44"/>
        <v>7.699999999999989</v>
      </c>
      <c r="F91" s="40">
        <f>Inundación!$D$62</f>
        <v>-2.679302479085992</v>
      </c>
      <c r="G91" s="44">
        <f t="shared" si="40"/>
        <v>0.009163308654537353</v>
      </c>
      <c r="H91" s="40">
        <f>Inundación!$B$48</f>
        <v>2.078238904639024</v>
      </c>
      <c r="I91" s="2">
        <f t="shared" si="41"/>
        <v>-0.35643794686460284</v>
      </c>
      <c r="J91" s="53">
        <f t="shared" si="42"/>
        <v>-0.35643794686460284</v>
      </c>
      <c r="K91" s="53">
        <f>Inundación!$B$62/Inundación!$B$3*COS(RADIANS(E91))</f>
        <v>0</v>
      </c>
      <c r="L91" s="52">
        <f t="shared" si="43"/>
        <v>7.699999999999989</v>
      </c>
      <c r="T91" s="45">
        <f t="shared" si="45"/>
        <v>0</v>
      </c>
      <c r="U91" s="45">
        <f t="shared" si="47"/>
        <v>0</v>
      </c>
      <c r="V91" s="45">
        <f t="shared" si="47"/>
        <v>0</v>
      </c>
      <c r="W91" s="45">
        <f t="shared" si="47"/>
        <v>0</v>
      </c>
      <c r="X91" s="45">
        <f t="shared" si="47"/>
        <v>0.08726646259971649</v>
      </c>
      <c r="Y91" s="45">
        <f t="shared" si="48"/>
        <v>-0.948818108736643</v>
      </c>
      <c r="Z91" s="45">
        <f t="shared" si="49"/>
        <v>0.08726646259971643</v>
      </c>
      <c r="AA91" s="45">
        <f t="shared" si="49"/>
        <v>0</v>
      </c>
      <c r="AB91" s="45">
        <f t="shared" si="49"/>
        <v>0</v>
      </c>
      <c r="AC91" s="45"/>
      <c r="AD91" s="45"/>
      <c r="AE91" s="45"/>
      <c r="AN91" s="49"/>
      <c r="AO91" s="50"/>
      <c r="AP91" s="45">
        <f t="shared" si="27"/>
        <v>0.012173101823173877</v>
      </c>
      <c r="AQ91" s="47">
        <f t="shared" si="34"/>
        <v>8.899999999999984</v>
      </c>
      <c r="AR91" s="45">
        <f t="shared" si="33"/>
        <v>0.15533430342749505</v>
      </c>
    </row>
    <row r="92" spans="5:44" ht="12.75">
      <c r="E92" s="52">
        <f t="shared" si="44"/>
        <v>7.799999999999988</v>
      </c>
      <c r="F92" s="40">
        <f>Inundación!$D$62</f>
        <v>-2.679302479085992</v>
      </c>
      <c r="G92" s="44">
        <f t="shared" si="40"/>
        <v>0.009401126399677096</v>
      </c>
      <c r="H92" s="40">
        <f>Inundación!$B$48</f>
        <v>2.078238904639024</v>
      </c>
      <c r="I92" s="2">
        <f t="shared" si="41"/>
        <v>-0.36097148777704796</v>
      </c>
      <c r="J92" s="53">
        <f t="shared" si="42"/>
        <v>-0.36097148777704796</v>
      </c>
      <c r="K92" s="53">
        <f>Inundación!$B$62/Inundación!$B$3*COS(RADIANS(E92))</f>
        <v>0</v>
      </c>
      <c r="L92" s="52">
        <f t="shared" si="43"/>
        <v>7.799999999999988</v>
      </c>
      <c r="T92" s="45">
        <f t="shared" si="45"/>
        <v>0</v>
      </c>
      <c r="U92" s="45">
        <f t="shared" si="47"/>
        <v>0</v>
      </c>
      <c r="V92" s="45">
        <f t="shared" si="47"/>
        <v>0</v>
      </c>
      <c r="W92" s="45">
        <f t="shared" si="47"/>
        <v>0</v>
      </c>
      <c r="X92" s="45">
        <f t="shared" si="47"/>
        <v>0</v>
      </c>
      <c r="Y92" s="45">
        <f t="shared" si="48"/>
        <v>-0.4847222946806764</v>
      </c>
      <c r="Z92" s="45">
        <f t="shared" si="49"/>
        <v>0.34906585039886584</v>
      </c>
      <c r="AA92" s="45">
        <f t="shared" si="49"/>
        <v>0.08726646259971649</v>
      </c>
      <c r="AB92" s="45">
        <f t="shared" si="49"/>
        <v>0</v>
      </c>
      <c r="AC92" s="45"/>
      <c r="AD92" s="45"/>
      <c r="AE92" s="45"/>
      <c r="AN92" s="49"/>
      <c r="AO92" s="50"/>
      <c r="AP92" s="45">
        <f t="shared" si="27"/>
        <v>0.012438409614000301</v>
      </c>
      <c r="AQ92" s="47">
        <f t="shared" si="34"/>
        <v>8.999999999999984</v>
      </c>
      <c r="AR92" s="45">
        <f t="shared" si="33"/>
        <v>0.15707963267948938</v>
      </c>
    </row>
    <row r="93" spans="5:44" ht="12.75">
      <c r="E93" s="52">
        <f t="shared" si="44"/>
        <v>7.899999999999988</v>
      </c>
      <c r="F93" s="40">
        <f>Inundación!$D$62</f>
        <v>-2.679302479085992</v>
      </c>
      <c r="G93" s="44">
        <f t="shared" si="40"/>
        <v>0.009641419019483653</v>
      </c>
      <c r="H93" s="40">
        <f>Inundación!$B$48</f>
        <v>2.078238904639024</v>
      </c>
      <c r="I93" s="2">
        <f t="shared" si="41"/>
        <v>-0.3655015129107177</v>
      </c>
      <c r="J93" s="53">
        <f t="shared" si="42"/>
        <v>-0.3655015129107177</v>
      </c>
      <c r="K93" s="53">
        <f>Inundación!$B$62/Inundación!$B$3*COS(RADIANS(E93))</f>
        <v>0</v>
      </c>
      <c r="L93" s="52">
        <f t="shared" si="43"/>
        <v>7.899999999999988</v>
      </c>
      <c r="T93" s="45">
        <f t="shared" si="45"/>
        <v>0</v>
      </c>
      <c r="U93" s="45">
        <f t="shared" si="47"/>
        <v>0</v>
      </c>
      <c r="V93" s="45">
        <f t="shared" si="47"/>
        <v>0</v>
      </c>
      <c r="W93" s="45">
        <f t="shared" si="47"/>
        <v>0</v>
      </c>
      <c r="X93" s="45">
        <f t="shared" si="47"/>
        <v>0</v>
      </c>
      <c r="Y93" s="45">
        <f t="shared" si="48"/>
        <v>-0.15813635145610716</v>
      </c>
      <c r="Z93" s="45">
        <f t="shared" si="49"/>
        <v>0.08726646259971649</v>
      </c>
      <c r="AA93" s="45">
        <f t="shared" si="49"/>
        <v>0.34906585039886595</v>
      </c>
      <c r="AB93" s="45">
        <f t="shared" si="49"/>
        <v>0.08726646259971649</v>
      </c>
      <c r="AC93" s="45"/>
      <c r="AD93" s="45"/>
      <c r="AE93" s="45"/>
      <c r="AN93" s="49"/>
      <c r="AO93" s="50"/>
      <c r="AP93" s="45">
        <f t="shared" si="27"/>
        <v>0.012705790743072602</v>
      </c>
      <c r="AQ93" s="47">
        <f t="shared" si="34"/>
        <v>9.099999999999984</v>
      </c>
      <c r="AR93" s="45">
        <f t="shared" si="33"/>
        <v>0.1588249619314837</v>
      </c>
    </row>
    <row r="94" spans="5:44" ht="12.75">
      <c r="E94" s="52">
        <f t="shared" si="44"/>
        <v>7.999999999999988</v>
      </c>
      <c r="F94" s="40">
        <f>Inundación!$D$62</f>
        <v>-2.679302479085992</v>
      </c>
      <c r="G94" s="44">
        <f t="shared" si="40"/>
        <v>0.00988415305258863</v>
      </c>
      <c r="H94" s="40">
        <f>Inundación!$B$48</f>
        <v>2.078238904639024</v>
      </c>
      <c r="I94" s="2">
        <f t="shared" si="41"/>
        <v>-0.3700279918818206</v>
      </c>
      <c r="J94" s="53">
        <f t="shared" si="42"/>
        <v>-0.3700279918818206</v>
      </c>
      <c r="K94" s="53">
        <f>Inundación!$B$62/Inundación!$B$3*COS(RADIANS(E94))</f>
        <v>0</v>
      </c>
      <c r="L94" s="52">
        <f t="shared" si="43"/>
        <v>7.999999999999988</v>
      </c>
      <c r="T94" s="45">
        <f t="shared" si="45"/>
        <v>0</v>
      </c>
      <c r="U94" s="45">
        <f t="shared" si="47"/>
        <v>0</v>
      </c>
      <c r="V94" s="45">
        <f t="shared" si="47"/>
        <v>0</v>
      </c>
      <c r="W94" s="45">
        <f t="shared" si="47"/>
        <v>0</v>
      </c>
      <c r="X94" s="45">
        <f t="shared" si="47"/>
        <v>0</v>
      </c>
      <c r="Y94" s="45">
        <f t="shared" si="48"/>
        <v>0</v>
      </c>
      <c r="Z94" s="45">
        <f t="shared" si="49"/>
        <v>0</v>
      </c>
      <c r="AA94" s="45">
        <f t="shared" si="49"/>
        <v>0.08726646259971649</v>
      </c>
      <c r="AB94" s="45">
        <f t="shared" si="49"/>
        <v>1</v>
      </c>
      <c r="AC94" s="45"/>
      <c r="AD94" s="45"/>
      <c r="AE94" s="45"/>
      <c r="AN94" s="49"/>
      <c r="AO94" s="50"/>
      <c r="AP94" s="45">
        <f t="shared" si="27"/>
        <v>0.012975211749022369</v>
      </c>
      <c r="AQ94" s="47">
        <f t="shared" si="34"/>
        <v>9.199999999999983</v>
      </c>
      <c r="AR94" s="45">
        <f t="shared" si="33"/>
        <v>0.16057029118347801</v>
      </c>
    </row>
    <row r="95" spans="5:44" ht="12.75">
      <c r="E95" s="52">
        <f t="shared" si="44"/>
        <v>8.099999999999987</v>
      </c>
      <c r="F95" s="40">
        <f>Inundación!$D$62</f>
        <v>-2.679302479085992</v>
      </c>
      <c r="G95" s="44">
        <f t="shared" si="40"/>
        <v>0.010129295037623599</v>
      </c>
      <c r="H95" s="40">
        <f>Inundación!$B$48</f>
        <v>2.078238904639024</v>
      </c>
      <c r="I95" s="2">
        <f t="shared" si="41"/>
        <v>-0.3745508948141526</v>
      </c>
      <c r="J95" s="53">
        <f t="shared" si="42"/>
        <v>-0.3745508948141526</v>
      </c>
      <c r="K95" s="53">
        <f>Inundación!$B$62/Inundación!$B$3*COS(RADIANS(E95))</f>
        <v>0</v>
      </c>
      <c r="L95" s="52">
        <f t="shared" si="43"/>
        <v>8.099999999999987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N95" s="49"/>
      <c r="AO95" s="50"/>
      <c r="AP95" s="45">
        <f t="shared" si="27"/>
        <v>0.013246639170481194</v>
      </c>
      <c r="AQ95" s="47">
        <f t="shared" si="34"/>
        <v>9.299999999999983</v>
      </c>
      <c r="AR95" s="45">
        <f t="shared" si="33"/>
        <v>0.16231562043547235</v>
      </c>
    </row>
    <row r="96" spans="5:44" ht="12.75">
      <c r="E96" s="52">
        <f t="shared" si="44"/>
        <v>8.199999999999987</v>
      </c>
      <c r="F96" s="40">
        <f>Inundación!$D$62</f>
        <v>-2.679302479085992</v>
      </c>
      <c r="G96" s="44">
        <f t="shared" si="40"/>
        <v>0.010376811513220159</v>
      </c>
      <c r="H96" s="40">
        <f>Inundación!$B$48</f>
        <v>2.078238904639024</v>
      </c>
      <c r="I96" s="2">
        <f t="shared" si="41"/>
        <v>-0.37907019233910866</v>
      </c>
      <c r="J96" s="53">
        <f t="shared" si="42"/>
        <v>-0.37907019233910866</v>
      </c>
      <c r="K96" s="53">
        <f>Inundación!$B$62/Inundación!$B$3*COS(RADIANS(E96))</f>
        <v>0</v>
      </c>
      <c r="L96" s="52">
        <f t="shared" si="43"/>
        <v>8.199999999999987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N96" s="49"/>
      <c r="AO96" s="50"/>
      <c r="AP96" s="45">
        <f t="shared" si="27"/>
        <v>0.013520039546080668</v>
      </c>
      <c r="AQ96" s="47">
        <f t="shared" si="34"/>
        <v>9.399999999999983</v>
      </c>
      <c r="AR96" s="45">
        <f t="shared" si="33"/>
        <v>0.16406094968746668</v>
      </c>
    </row>
    <row r="97" spans="5:44" ht="12.75">
      <c r="E97" s="52">
        <f t="shared" si="44"/>
        <v>8.299999999999986</v>
      </c>
      <c r="F97" s="40">
        <f>Inundación!$D$62</f>
        <v>-2.679302479085992</v>
      </c>
      <c r="G97" s="44">
        <f t="shared" si="40"/>
        <v>0.010626669018009887</v>
      </c>
      <c r="H97" s="40">
        <f>Inundación!$B$48</f>
        <v>2.078238904639024</v>
      </c>
      <c r="I97" s="2">
        <f t="shared" si="41"/>
        <v>-0.38358585559568736</v>
      </c>
      <c r="J97" s="53">
        <f t="shared" si="42"/>
        <v>-0.38358585559568736</v>
      </c>
      <c r="K97" s="53">
        <f>Inundación!$B$62/Inundación!$B$3*COS(RADIANS(E97))</f>
        <v>0</v>
      </c>
      <c r="L97" s="52">
        <f t="shared" si="43"/>
        <v>8.299999999999986</v>
      </c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N97" s="49"/>
      <c r="AO97" s="50"/>
      <c r="AP97" s="45">
        <f t="shared" si="27"/>
        <v>0.013795379414452368</v>
      </c>
      <c r="AQ97" s="47">
        <f t="shared" si="34"/>
        <v>9.499999999999982</v>
      </c>
      <c r="AR97" s="45">
        <f t="shared" si="33"/>
        <v>0.165806278939461</v>
      </c>
    </row>
    <row r="98" spans="5:44" ht="12.75">
      <c r="E98" s="52">
        <f t="shared" si="44"/>
        <v>8.399999999999986</v>
      </c>
      <c r="F98" s="40">
        <f>Inundación!$D$62</f>
        <v>-2.679302479085992</v>
      </c>
      <c r="G98" s="44">
        <f t="shared" si="40"/>
        <v>0.010878834090624382</v>
      </c>
      <c r="H98" s="40">
        <f>Inundación!$B$48</f>
        <v>2.078238904639024</v>
      </c>
      <c r="I98" s="2">
        <f t="shared" si="41"/>
        <v>-0.38809785623048765</v>
      </c>
      <c r="J98" s="53">
        <f t="shared" si="42"/>
        <v>-0.38809785623048765</v>
      </c>
      <c r="K98" s="53">
        <f>Inundación!$B$62/Inundación!$B$3*COS(RADIANS(E98))</f>
        <v>0</v>
      </c>
      <c r="L98" s="52">
        <f t="shared" si="43"/>
        <v>8.399999999999986</v>
      </c>
      <c r="AN98" s="49"/>
      <c r="AO98" s="50"/>
      <c r="AP98" s="45">
        <f t="shared" si="27"/>
        <v>0.014072625314227889</v>
      </c>
      <c r="AQ98" s="47">
        <f t="shared" si="34"/>
        <v>9.599999999999982</v>
      </c>
      <c r="AR98" s="45">
        <f t="shared" si="33"/>
        <v>0.16755160819145531</v>
      </c>
    </row>
    <row r="99" spans="5:44" ht="12.75">
      <c r="E99" s="52">
        <f t="shared" si="44"/>
        <v>8.499999999999986</v>
      </c>
      <c r="F99" s="40">
        <f>Inundación!$D$62</f>
        <v>-2.679302479085992</v>
      </c>
      <c r="G99" s="44">
        <f t="shared" si="40"/>
        <v>0.011133273269695229</v>
      </c>
      <c r="H99" s="40">
        <f>Inundación!$B$48</f>
        <v>2.078238904639024</v>
      </c>
      <c r="I99" s="2">
        <f t="shared" si="41"/>
        <v>-0.39260616639769813</v>
      </c>
      <c r="J99" s="53">
        <f t="shared" si="42"/>
        <v>-0.39260616639769813</v>
      </c>
      <c r="K99" s="53">
        <f>Inundación!$B$62/Inundación!$B$3*COS(RADIANS(E99))</f>
        <v>0</v>
      </c>
      <c r="L99" s="52">
        <f t="shared" si="43"/>
        <v>8.499999999999986</v>
      </c>
      <c r="AN99" s="49"/>
      <c r="AO99" s="50"/>
      <c r="AP99" s="45">
        <f t="shared" si="27"/>
        <v>0.01435174378403882</v>
      </c>
      <c r="AQ99" s="47">
        <f t="shared" si="34"/>
        <v>9.699999999999982</v>
      </c>
      <c r="AR99" s="45">
        <f t="shared" si="33"/>
        <v>0.16929693744344965</v>
      </c>
    </row>
    <row r="100" spans="5:44" ht="12.75">
      <c r="E100" s="52">
        <f t="shared" si="44"/>
        <v>8.599999999999985</v>
      </c>
      <c r="F100" s="40">
        <f>Inundación!$D$62</f>
        <v>-2.679302479085992</v>
      </c>
      <c r="G100" s="44">
        <f t="shared" si="40"/>
        <v>0.01138995309385401</v>
      </c>
      <c r="H100" s="40">
        <f>Inundación!$B$48</f>
        <v>2.078238904639024</v>
      </c>
      <c r="I100" s="2">
        <f t="shared" si="41"/>
        <v>-0.3971107587590787</v>
      </c>
      <c r="J100" s="53">
        <f t="shared" si="42"/>
        <v>-0.3971107587590787</v>
      </c>
      <c r="K100" s="53">
        <f>Inundación!$B$62/Inundación!$B$3*COS(RADIANS(E100))</f>
        <v>0</v>
      </c>
      <c r="L100" s="52">
        <f t="shared" si="43"/>
        <v>8.599999999999985</v>
      </c>
      <c r="T100" s="45">
        <f aca="true" t="shared" si="50" ref="T100:T108">T2</f>
        <v>0.17453292519943295</v>
      </c>
      <c r="U100" s="45">
        <f aca="true" t="shared" si="51" ref="U100:AB100">U2</f>
        <v>0.08726646259971647</v>
      </c>
      <c r="V100" s="45">
        <f t="shared" si="51"/>
        <v>0</v>
      </c>
      <c r="W100" s="45">
        <f t="shared" si="51"/>
        <v>0</v>
      </c>
      <c r="X100" s="45">
        <f t="shared" si="51"/>
        <v>0</v>
      </c>
      <c r="Y100" s="45">
        <f t="shared" si="51"/>
        <v>0</v>
      </c>
      <c r="Z100" s="45">
        <f>Q2</f>
        <v>0.13063437728982769</v>
      </c>
      <c r="AA100" s="45">
        <f t="shared" si="51"/>
        <v>0</v>
      </c>
      <c r="AB100" s="45">
        <f t="shared" si="51"/>
        <v>0</v>
      </c>
      <c r="AC100" s="45"/>
      <c r="AD100" s="45"/>
      <c r="AE100" s="45"/>
      <c r="AG100" s="45">
        <f>MDETERM(T100:AB108)/AG2</f>
        <v>-0.73964246418457</v>
      </c>
      <c r="AN100" s="49"/>
      <c r="AO100" s="50"/>
      <c r="AP100" s="45">
        <f t="shared" si="27"/>
        <v>0.01463270136251675</v>
      </c>
      <c r="AQ100" s="47">
        <f t="shared" si="34"/>
        <v>9.799999999999981</v>
      </c>
      <c r="AR100" s="45">
        <f t="shared" si="33"/>
        <v>0.17104226669544398</v>
      </c>
    </row>
    <row r="101" spans="5:44" ht="12.75">
      <c r="E101" s="52">
        <f t="shared" si="44"/>
        <v>8.699999999999985</v>
      </c>
      <c r="F101" s="40">
        <f>Inundación!$D$62</f>
        <v>-2.679302479085992</v>
      </c>
      <c r="G101" s="44">
        <f t="shared" si="40"/>
        <v>0.011648840101732323</v>
      </c>
      <c r="H101" s="40">
        <f>Inundación!$B$48</f>
        <v>2.078238904639024</v>
      </c>
      <c r="I101" s="2">
        <f t="shared" si="41"/>
        <v>-0.40161160648393535</v>
      </c>
      <c r="J101" s="53">
        <f t="shared" si="42"/>
        <v>-0.40161160648393535</v>
      </c>
      <c r="K101" s="53">
        <f>Inundación!$B$62/Inundación!$B$3*COS(RADIANS(E101))</f>
        <v>0</v>
      </c>
      <c r="L101" s="52">
        <f t="shared" si="43"/>
        <v>8.699999999999985</v>
      </c>
      <c r="T101" s="45">
        <f t="shared" si="50"/>
        <v>0.08726646259971647</v>
      </c>
      <c r="U101" s="45">
        <f aca="true" t="shared" si="52" ref="U101:Y108">U3</f>
        <v>0.3490658503988659</v>
      </c>
      <c r="V101" s="45">
        <f t="shared" si="52"/>
        <v>0.08726646259971647</v>
      </c>
      <c r="W101" s="45">
        <f t="shared" si="52"/>
        <v>0</v>
      </c>
      <c r="X101" s="45">
        <f t="shared" si="52"/>
        <v>0</v>
      </c>
      <c r="Y101" s="45">
        <f t="shared" si="52"/>
        <v>0</v>
      </c>
      <c r="Z101" s="45">
        <f aca="true" t="shared" si="53" ref="Z101:Z108">Q3</f>
        <v>0.26126875457965537</v>
      </c>
      <c r="AA101" s="45">
        <f aca="true" t="shared" si="54" ref="AA101:AB108">AA3</f>
        <v>0</v>
      </c>
      <c r="AB101" s="45">
        <f t="shared" si="54"/>
        <v>0</v>
      </c>
      <c r="AC101" s="45"/>
      <c r="AD101" s="45"/>
      <c r="AE101" s="45"/>
      <c r="AN101" s="49"/>
      <c r="AO101" s="50"/>
      <c r="AP101" s="45">
        <f t="shared" si="27"/>
        <v>0.014915464588293258</v>
      </c>
      <c r="AQ101" s="47">
        <f t="shared" si="34"/>
        <v>9.89999999999998</v>
      </c>
      <c r="AR101" s="45">
        <f t="shared" si="33"/>
        <v>0.17278759594743828</v>
      </c>
    </row>
    <row r="102" spans="5:44" ht="12.75">
      <c r="E102" s="52">
        <f t="shared" si="44"/>
        <v>8.799999999999985</v>
      </c>
      <c r="F102" s="40">
        <f>Inundación!$D$62</f>
        <v>-2.679302479085992</v>
      </c>
      <c r="G102" s="44">
        <f t="shared" si="40"/>
        <v>0.01190990083196175</v>
      </c>
      <c r="H102" s="40">
        <f>Inundación!$B$48</f>
        <v>2.078238904639024</v>
      </c>
      <c r="I102" s="2">
        <f t="shared" si="41"/>
        <v>-0.40610868324908656</v>
      </c>
      <c r="J102" s="53">
        <f t="shared" si="42"/>
        <v>-0.40610868324908656</v>
      </c>
      <c r="K102" s="53">
        <f>Inundación!$B$62/Inundación!$B$3*COS(RADIANS(E102))</f>
        <v>0</v>
      </c>
      <c r="L102" s="52">
        <f t="shared" si="43"/>
        <v>8.799999999999985</v>
      </c>
      <c r="T102" s="45">
        <f t="shared" si="50"/>
        <v>0</v>
      </c>
      <c r="U102" s="45">
        <f t="shared" si="52"/>
        <v>0.08726646259971647</v>
      </c>
      <c r="V102" s="45">
        <f t="shared" si="52"/>
        <v>0.34906585039886584</v>
      </c>
      <c r="W102" s="45">
        <f t="shared" si="52"/>
        <v>0.08726646259971646</v>
      </c>
      <c r="X102" s="45">
        <f t="shared" si="52"/>
        <v>0</v>
      </c>
      <c r="Y102" s="45">
        <f t="shared" si="52"/>
        <v>0</v>
      </c>
      <c r="Z102" s="45">
        <f t="shared" si="53"/>
        <v>0.19938931270552662</v>
      </c>
      <c r="AA102" s="45">
        <f t="shared" si="54"/>
        <v>0</v>
      </c>
      <c r="AB102" s="45">
        <f t="shared" si="54"/>
        <v>0</v>
      </c>
      <c r="AC102" s="45"/>
      <c r="AD102" s="45"/>
      <c r="AE102" s="45"/>
      <c r="AN102" s="49"/>
      <c r="AO102" s="50"/>
      <c r="AP102" s="45">
        <f>$AL$4+$AJ$4*(AR102-$M$4)+$AI$4*(AR102-$M$4)^2+$AK$4*(AR102-$M$4)^3</f>
        <v>0.015199999999999946</v>
      </c>
      <c r="AQ102" s="47">
        <f t="shared" si="34"/>
        <v>9.99999999999998</v>
      </c>
      <c r="AR102" s="45">
        <f t="shared" si="33"/>
        <v>0.17453292519943261</v>
      </c>
    </row>
    <row r="103" spans="5:44" ht="12.75">
      <c r="E103" s="52">
        <f t="shared" si="44"/>
        <v>8.899999999999984</v>
      </c>
      <c r="F103" s="40">
        <f>Inundación!$D$62</f>
        <v>-2.679302479085992</v>
      </c>
      <c r="G103" s="44">
        <f t="shared" si="40"/>
        <v>0.012173101823173877</v>
      </c>
      <c r="H103" s="40">
        <f>Inundación!$B$48</f>
        <v>2.078238904639024</v>
      </c>
      <c r="I103" s="2">
        <f t="shared" si="41"/>
        <v>-0.4106019632388232</v>
      </c>
      <c r="J103" s="53">
        <f t="shared" si="42"/>
        <v>-0.4106019632388232</v>
      </c>
      <c r="K103" s="53">
        <f>Inundación!$B$62/Inundación!$B$3*COS(RADIANS(E103))</f>
        <v>0</v>
      </c>
      <c r="L103" s="52">
        <f t="shared" si="43"/>
        <v>8.899999999999984</v>
      </c>
      <c r="T103" s="45">
        <f t="shared" si="50"/>
        <v>0</v>
      </c>
      <c r="U103" s="45">
        <f t="shared" si="52"/>
        <v>0</v>
      </c>
      <c r="V103" s="45">
        <f t="shared" si="52"/>
        <v>0.08726646259971646</v>
      </c>
      <c r="W103" s="45">
        <f t="shared" si="52"/>
        <v>0.3490658503988659</v>
      </c>
      <c r="X103" s="45">
        <f t="shared" si="52"/>
        <v>0.08726646259971649</v>
      </c>
      <c r="Y103" s="45">
        <f t="shared" si="52"/>
        <v>0</v>
      </c>
      <c r="Z103" s="45">
        <f t="shared" si="53"/>
        <v>0.15469860468532226</v>
      </c>
      <c r="AA103" s="45">
        <f t="shared" si="54"/>
        <v>0</v>
      </c>
      <c r="AB103" s="45">
        <f t="shared" si="54"/>
        <v>0</v>
      </c>
      <c r="AC103" s="45"/>
      <c r="AD103" s="45"/>
      <c r="AE103" s="45"/>
      <c r="AN103" s="49"/>
      <c r="AO103" s="50"/>
      <c r="AP103" s="45">
        <f aca="true" t="shared" si="55" ref="AP103:AP151">$AL$4+$AJ$4*(AR103-$M$4)+$AI$4*(AR103-$M$4)^2+$AK$4*(AR103-$M$4)^3</f>
        <v>0.015486285761777158</v>
      </c>
      <c r="AQ103" s="47">
        <f t="shared" si="34"/>
        <v>10.09999999999998</v>
      </c>
      <c r="AR103" s="45">
        <f t="shared" si="33"/>
        <v>0.17627825445142695</v>
      </c>
    </row>
    <row r="104" spans="5:44" ht="12.75">
      <c r="E104" s="52">
        <f t="shared" si="44"/>
        <v>8.999999999999984</v>
      </c>
      <c r="F104" s="40">
        <f>Inundación!$D$62</f>
        <v>-2.679302479085992</v>
      </c>
      <c r="G104" s="44">
        <f t="shared" si="40"/>
        <v>0.012438409614000301</v>
      </c>
      <c r="H104" s="40">
        <f>Inundación!$B$48</f>
        <v>2.078238904639024</v>
      </c>
      <c r="I104" s="2">
        <f t="shared" si="41"/>
        <v>-0.4150914211448604</v>
      </c>
      <c r="J104" s="53">
        <f t="shared" si="42"/>
        <v>-0.4150914211448604</v>
      </c>
      <c r="K104" s="53">
        <f>Inundación!$B$62/Inundación!$B$3*COS(RADIANS(E104))</f>
        <v>0</v>
      </c>
      <c r="L104" s="52">
        <f t="shared" si="43"/>
        <v>8.999999999999984</v>
      </c>
      <c r="T104" s="45">
        <f t="shared" si="50"/>
        <v>0</v>
      </c>
      <c r="U104" s="45">
        <f t="shared" si="52"/>
        <v>0</v>
      </c>
      <c r="V104" s="45">
        <f t="shared" si="52"/>
        <v>0</v>
      </c>
      <c r="W104" s="45">
        <f t="shared" si="52"/>
        <v>0.08726646259971649</v>
      </c>
      <c r="X104" s="45">
        <f t="shared" si="52"/>
        <v>0.34906585039886595</v>
      </c>
      <c r="Y104" s="45">
        <f t="shared" si="52"/>
        <v>0.08726646259971649</v>
      </c>
      <c r="Z104" s="45">
        <f t="shared" si="53"/>
        <v>-0.44690708020204256</v>
      </c>
      <c r="AA104" s="45">
        <f t="shared" si="54"/>
        <v>0</v>
      </c>
      <c r="AB104" s="45">
        <f t="shared" si="54"/>
        <v>0</v>
      </c>
      <c r="AC104" s="45"/>
      <c r="AD104" s="45"/>
      <c r="AE104" s="45"/>
      <c r="AN104" s="49"/>
      <c r="AO104" s="50"/>
      <c r="AP104" s="45">
        <f t="shared" si="55"/>
        <v>0.015774346539800303</v>
      </c>
      <c r="AQ104" s="47">
        <f t="shared" si="34"/>
        <v>10.19999999999998</v>
      </c>
      <c r="AR104" s="45">
        <f t="shared" si="33"/>
        <v>0.17802358370342125</v>
      </c>
    </row>
    <row r="105" spans="5:44" ht="12.75">
      <c r="E105" s="52">
        <f t="shared" si="44"/>
        <v>9.099999999999984</v>
      </c>
      <c r="F105" s="40">
        <f>Inundación!$D$62</f>
        <v>-2.679302479085992</v>
      </c>
      <c r="G105" s="44">
        <f t="shared" si="40"/>
        <v>0.012705790743072602</v>
      </c>
      <c r="H105" s="40">
        <f>Inundación!$B$48</f>
        <v>2.078238904639024</v>
      </c>
      <c r="I105" s="2">
        <f t="shared" si="41"/>
        <v>-0.41957703216628184</v>
      </c>
      <c r="J105" s="53">
        <f t="shared" si="42"/>
        <v>-0.41957703216628184</v>
      </c>
      <c r="K105" s="53">
        <f>Inundación!$B$62/Inundación!$B$3*COS(RADIANS(E105))</f>
        <v>0</v>
      </c>
      <c r="L105" s="52">
        <f t="shared" si="43"/>
        <v>9.099999999999984</v>
      </c>
      <c r="T105" s="45">
        <f t="shared" si="50"/>
        <v>0</v>
      </c>
      <c r="U105" s="45">
        <f t="shared" si="52"/>
        <v>0</v>
      </c>
      <c r="V105" s="45">
        <f t="shared" si="52"/>
        <v>0</v>
      </c>
      <c r="W105" s="45">
        <f t="shared" si="52"/>
        <v>0</v>
      </c>
      <c r="X105" s="45">
        <f t="shared" si="52"/>
        <v>0.08726646259971649</v>
      </c>
      <c r="Y105" s="45">
        <f t="shared" si="52"/>
        <v>0.34906585039886584</v>
      </c>
      <c r="Z105" s="45">
        <f t="shared" si="53"/>
        <v>-0.948818108736643</v>
      </c>
      <c r="AA105" s="45">
        <f t="shared" si="54"/>
        <v>0</v>
      </c>
      <c r="AB105" s="45">
        <f t="shared" si="54"/>
        <v>0</v>
      </c>
      <c r="AC105" s="45"/>
      <c r="AD105" s="45"/>
      <c r="AE105" s="45"/>
      <c r="AN105" s="49"/>
      <c r="AO105" s="50"/>
      <c r="AP105" s="45">
        <f t="shared" si="55"/>
        <v>0.016064218625753572</v>
      </c>
      <c r="AQ105" s="47">
        <f t="shared" si="34"/>
        <v>10.29999999999998</v>
      </c>
      <c r="AR105" s="45">
        <f t="shared" si="33"/>
        <v>0.17976891295541558</v>
      </c>
    </row>
    <row r="106" spans="5:44" ht="12.75">
      <c r="E106" s="52">
        <f t="shared" si="44"/>
        <v>9.199999999999983</v>
      </c>
      <c r="F106" s="40">
        <f>Inundación!$D$62</f>
        <v>-2.679302479085992</v>
      </c>
      <c r="G106" s="44">
        <f t="shared" si="40"/>
        <v>0.012975211749022369</v>
      </c>
      <c r="H106" s="40">
        <f>Inundación!$B$48</f>
        <v>2.078238904639024</v>
      </c>
      <c r="I106" s="2">
        <f t="shared" si="41"/>
        <v>-0.424058772009477</v>
      </c>
      <c r="J106" s="53">
        <f t="shared" si="42"/>
        <v>-0.424058772009477</v>
      </c>
      <c r="K106" s="53">
        <f>Inundación!$B$62/Inundación!$B$3*COS(RADIANS(E106))</f>
        <v>0</v>
      </c>
      <c r="L106" s="52">
        <f t="shared" si="43"/>
        <v>9.199999999999983</v>
      </c>
      <c r="T106" s="45">
        <f t="shared" si="50"/>
        <v>0</v>
      </c>
      <c r="U106" s="45">
        <f t="shared" si="52"/>
        <v>0</v>
      </c>
      <c r="V106" s="45">
        <f t="shared" si="52"/>
        <v>0</v>
      </c>
      <c r="W106" s="45">
        <f t="shared" si="52"/>
        <v>0</v>
      </c>
      <c r="X106" s="45">
        <f t="shared" si="52"/>
        <v>0</v>
      </c>
      <c r="Y106" s="45">
        <f t="shared" si="52"/>
        <v>0.08726646259971643</v>
      </c>
      <c r="Z106" s="45">
        <f t="shared" si="53"/>
        <v>-0.4847222946806764</v>
      </c>
      <c r="AA106" s="45">
        <f t="shared" si="54"/>
        <v>0.08726646259971649</v>
      </c>
      <c r="AB106" s="45">
        <f t="shared" si="54"/>
        <v>0</v>
      </c>
      <c r="AC106" s="45"/>
      <c r="AD106" s="45"/>
      <c r="AE106" s="45"/>
      <c r="AN106" s="49"/>
      <c r="AO106" s="50"/>
      <c r="AP106" s="45">
        <f t="shared" si="55"/>
        <v>0.016355938311321126</v>
      </c>
      <c r="AQ106" s="47">
        <f t="shared" si="34"/>
        <v>10.399999999999979</v>
      </c>
      <c r="AR106" s="45">
        <f t="shared" si="33"/>
        <v>0.18151424220740991</v>
      </c>
    </row>
    <row r="107" spans="5:44" ht="12.75">
      <c r="E107" s="52">
        <f t="shared" si="44"/>
        <v>9.299999999999983</v>
      </c>
      <c r="F107" s="40">
        <f>Inundación!$D$62</f>
        <v>-2.679302479085992</v>
      </c>
      <c r="G107" s="44">
        <f t="shared" si="40"/>
        <v>0.013246639170481194</v>
      </c>
      <c r="H107" s="40">
        <f>Inundación!$B$48</f>
        <v>2.078238904639024</v>
      </c>
      <c r="I107" s="2">
        <f t="shared" si="41"/>
        <v>-0.4285366168880705</v>
      </c>
      <c r="J107" s="53">
        <f t="shared" si="42"/>
        <v>-0.4285366168880705</v>
      </c>
      <c r="K107" s="53">
        <f>Inundación!$B$62/Inundación!$B$3*COS(RADIANS(E107))</f>
        <v>0</v>
      </c>
      <c r="L107" s="52">
        <f t="shared" si="43"/>
        <v>9.299999999999983</v>
      </c>
      <c r="T107" s="45">
        <f t="shared" si="50"/>
        <v>0</v>
      </c>
      <c r="U107" s="45">
        <f t="shared" si="52"/>
        <v>0</v>
      </c>
      <c r="V107" s="45">
        <f t="shared" si="52"/>
        <v>0</v>
      </c>
      <c r="W107" s="45">
        <f t="shared" si="52"/>
        <v>0</v>
      </c>
      <c r="X107" s="45">
        <f t="shared" si="52"/>
        <v>0</v>
      </c>
      <c r="Y107" s="45">
        <f t="shared" si="52"/>
        <v>0</v>
      </c>
      <c r="Z107" s="45">
        <f t="shared" si="53"/>
        <v>-0.15813635145610716</v>
      </c>
      <c r="AA107" s="45">
        <f t="shared" si="54"/>
        <v>0.34906585039886595</v>
      </c>
      <c r="AB107" s="45">
        <f t="shared" si="54"/>
        <v>0.08726646259971649</v>
      </c>
      <c r="AC107" s="45"/>
      <c r="AD107" s="45"/>
      <c r="AE107" s="45"/>
      <c r="AN107" s="49"/>
      <c r="AO107" s="50"/>
      <c r="AP107" s="45">
        <f t="shared" si="55"/>
        <v>0.01664954188818715</v>
      </c>
      <c r="AQ107" s="47">
        <f t="shared" si="34"/>
        <v>10.499999999999979</v>
      </c>
      <c r="AR107" s="45">
        <f t="shared" si="33"/>
        <v>0.18325957145940422</v>
      </c>
    </row>
    <row r="108" spans="5:44" ht="12.75">
      <c r="E108" s="52">
        <f t="shared" si="44"/>
        <v>9.399999999999983</v>
      </c>
      <c r="F108" s="40">
        <f>Inundación!$D$62</f>
        <v>-2.679302479085992</v>
      </c>
      <c r="G108" s="44">
        <f t="shared" si="40"/>
        <v>0.013520039546080668</v>
      </c>
      <c r="H108" s="40">
        <f>Inundación!$B$48</f>
        <v>2.078238904639024</v>
      </c>
      <c r="I108" s="2">
        <f t="shared" si="41"/>
        <v>-0.43301054352284485</v>
      </c>
      <c r="J108" s="53">
        <f t="shared" si="42"/>
        <v>-0.43301054352284485</v>
      </c>
      <c r="K108" s="53">
        <f>Inundación!$B$62/Inundación!$B$3*COS(RADIANS(E108))</f>
        <v>0</v>
      </c>
      <c r="L108" s="52">
        <f t="shared" si="43"/>
        <v>9.399999999999983</v>
      </c>
      <c r="T108" s="45">
        <f t="shared" si="50"/>
        <v>0</v>
      </c>
      <c r="U108" s="45">
        <f t="shared" si="52"/>
        <v>0</v>
      </c>
      <c r="V108" s="45">
        <f t="shared" si="52"/>
        <v>0</v>
      </c>
      <c r="W108" s="45">
        <f t="shared" si="52"/>
        <v>0</v>
      </c>
      <c r="X108" s="45">
        <f t="shared" si="52"/>
        <v>0</v>
      </c>
      <c r="Y108" s="45">
        <f t="shared" si="52"/>
        <v>0</v>
      </c>
      <c r="Z108" s="45">
        <f t="shared" si="53"/>
        <v>0</v>
      </c>
      <c r="AA108" s="45">
        <f t="shared" si="54"/>
        <v>0.08726646259971649</v>
      </c>
      <c r="AB108" s="45">
        <f t="shared" si="54"/>
        <v>1</v>
      </c>
      <c r="AC108" s="45"/>
      <c r="AD108" s="45"/>
      <c r="AE108" s="45"/>
      <c r="AN108" s="49"/>
      <c r="AO108" s="50"/>
      <c r="AP108" s="45">
        <f t="shared" si="55"/>
        <v>0.016945065648035818</v>
      </c>
      <c r="AQ108" s="47">
        <f t="shared" si="34"/>
        <v>10.599999999999978</v>
      </c>
      <c r="AR108" s="45">
        <f t="shared" si="33"/>
        <v>0.18500490071139855</v>
      </c>
    </row>
    <row r="109" spans="5:44" ht="12.75">
      <c r="E109" s="52">
        <f t="shared" si="44"/>
        <v>9.499999999999982</v>
      </c>
      <c r="F109" s="40">
        <f>Inundación!$D$62</f>
        <v>-2.679302479085992</v>
      </c>
      <c r="G109" s="44">
        <f t="shared" si="40"/>
        <v>0.013795379414452368</v>
      </c>
      <c r="H109" s="40">
        <f>Inundación!$B$48</f>
        <v>2.078238904639024</v>
      </c>
      <c r="I109" s="2">
        <f t="shared" si="41"/>
        <v>-0.43748052914165403</v>
      </c>
      <c r="J109" s="53">
        <f t="shared" si="42"/>
        <v>-0.43748052914165403</v>
      </c>
      <c r="K109" s="53">
        <f>Inundación!$B$62/Inundación!$B$3*COS(RADIANS(E109))</f>
        <v>0</v>
      </c>
      <c r="L109" s="52">
        <f t="shared" si="43"/>
        <v>9.499999999999982</v>
      </c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N109" s="49"/>
      <c r="AO109" s="50"/>
      <c r="AP109" s="45">
        <f t="shared" si="55"/>
        <v>0.01724254588255131</v>
      </c>
      <c r="AQ109" s="47">
        <f t="shared" si="34"/>
        <v>10.699999999999978</v>
      </c>
      <c r="AR109" s="45">
        <f t="shared" si="33"/>
        <v>0.18675022996339288</v>
      </c>
    </row>
    <row r="110" spans="5:44" ht="12.75">
      <c r="E110" s="52">
        <f t="shared" si="44"/>
        <v>9.599999999999982</v>
      </c>
      <c r="F110" s="40">
        <f>Inundación!$D$62</f>
        <v>-2.679302479085992</v>
      </c>
      <c r="G110" s="44">
        <f t="shared" si="40"/>
        <v>0.014072625314227889</v>
      </c>
      <c r="H110" s="40">
        <f>Inundación!$B$48</f>
        <v>2.078238904639024</v>
      </c>
      <c r="I110" s="2">
        <f t="shared" si="41"/>
        <v>-0.4419465514793318</v>
      </c>
      <c r="J110" s="53">
        <f t="shared" si="42"/>
        <v>-0.4419465514793318</v>
      </c>
      <c r="K110" s="53">
        <f>Inundación!$B$62/Inundación!$B$3*COS(RADIANS(E110))</f>
        <v>0</v>
      </c>
      <c r="L110" s="52">
        <f t="shared" si="43"/>
        <v>9.599999999999982</v>
      </c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N110" s="49"/>
      <c r="AO110" s="50"/>
      <c r="AP110" s="45">
        <f t="shared" si="55"/>
        <v>0.0175420188834178</v>
      </c>
      <c r="AQ110" s="47">
        <f t="shared" si="34"/>
        <v>10.799999999999978</v>
      </c>
      <c r="AR110" s="45">
        <f t="shared" si="33"/>
        <v>0.1884955592153872</v>
      </c>
    </row>
    <row r="111" spans="5:44" ht="12.75">
      <c r="E111" s="52">
        <f t="shared" si="44"/>
        <v>9.699999999999982</v>
      </c>
      <c r="F111" s="40">
        <f>Inundación!$D$62</f>
        <v>-2.679302479085992</v>
      </c>
      <c r="G111" s="44">
        <f t="shared" si="40"/>
        <v>0.01435174378403882</v>
      </c>
      <c r="H111" s="40">
        <f>Inundación!$B$48</f>
        <v>2.078238904639024</v>
      </c>
      <c r="I111" s="2">
        <f t="shared" si="41"/>
        <v>-0.44640858877759093</v>
      </c>
      <c r="J111" s="53">
        <f t="shared" si="42"/>
        <v>-0.44640858877759093</v>
      </c>
      <c r="K111" s="53">
        <f>Inundación!$B$62/Inundación!$B$3*COS(RADIANS(E111))</f>
        <v>0</v>
      </c>
      <c r="L111" s="52">
        <f t="shared" si="43"/>
        <v>9.699999999999982</v>
      </c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N111" s="49"/>
      <c r="AO111" s="50"/>
      <c r="AP111" s="45">
        <f t="shared" si="55"/>
        <v>0.017843520942319464</v>
      </c>
      <c r="AQ111" s="47">
        <f t="shared" si="34"/>
        <v>10.899999999999977</v>
      </c>
      <c r="AR111" s="45">
        <f t="shared" si="33"/>
        <v>0.19024088846738152</v>
      </c>
    </row>
    <row r="112" spans="5:44" ht="12.75">
      <c r="E112" s="52">
        <f t="shared" si="44"/>
        <v>9.799999999999981</v>
      </c>
      <c r="F112" s="40">
        <f>Inundación!$D$62</f>
        <v>-2.679302479085992</v>
      </c>
      <c r="G112" s="44">
        <f t="shared" si="40"/>
        <v>0.01463270136251675</v>
      </c>
      <c r="H112" s="40">
        <f>Inundación!$B$48</f>
        <v>2.078238904639024</v>
      </c>
      <c r="I112" s="2">
        <f t="shared" si="41"/>
        <v>-0.45086661978491527</v>
      </c>
      <c r="J112" s="53">
        <f t="shared" si="42"/>
        <v>-0.45086661978491527</v>
      </c>
      <c r="K112" s="53">
        <f>Inundación!$B$62/Inundación!$B$3*COS(RADIANS(E112))</f>
        <v>0</v>
      </c>
      <c r="L112" s="52">
        <f t="shared" si="43"/>
        <v>9.799999999999981</v>
      </c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N112" s="49"/>
      <c r="AO112" s="50"/>
      <c r="AP112" s="45">
        <f t="shared" si="55"/>
        <v>0.018147088350940484</v>
      </c>
      <c r="AQ112" s="47">
        <f t="shared" si="34"/>
        <v>10.999999999999977</v>
      </c>
      <c r="AR112" s="45">
        <f t="shared" si="33"/>
        <v>0.19198621771937585</v>
      </c>
    </row>
    <row r="113" spans="5:44" ht="12.75">
      <c r="E113" s="52">
        <f t="shared" si="44"/>
        <v>9.89999999999998</v>
      </c>
      <c r="F113" s="40">
        <f>Inundación!$D$62</f>
        <v>-2.679302479085992</v>
      </c>
      <c r="G113" s="44">
        <f t="shared" si="40"/>
        <v>0.014915464588293258</v>
      </c>
      <c r="H113" s="40">
        <f>Inundación!$B$48</f>
        <v>2.078238904639024</v>
      </c>
      <c r="I113" s="2">
        <f t="shared" si="41"/>
        <v>-0.4553206237564452</v>
      </c>
      <c r="J113" s="53">
        <f t="shared" si="42"/>
        <v>-0.4553206237564452</v>
      </c>
      <c r="K113" s="53">
        <f>Inundación!$B$62/Inundación!$B$3*COS(RADIANS(E113))</f>
        <v>0</v>
      </c>
      <c r="L113" s="52">
        <f t="shared" si="43"/>
        <v>9.89999999999998</v>
      </c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N113" s="49"/>
      <c r="AO113" s="50"/>
      <c r="AP113" s="45">
        <f t="shared" si="55"/>
        <v>0.018452757400965036</v>
      </c>
      <c r="AQ113" s="47">
        <f t="shared" si="34"/>
        <v>11.099999999999977</v>
      </c>
      <c r="AR113" s="45">
        <f t="shared" si="33"/>
        <v>0.19373154697137018</v>
      </c>
    </row>
    <row r="114" spans="5:44" ht="12.75">
      <c r="E114" s="52">
        <f t="shared" si="44"/>
        <v>9.99999999999998</v>
      </c>
      <c r="F114" s="40">
        <f>Inundación!$D$62</f>
        <v>-2.679302479085992</v>
      </c>
      <c r="G114" s="44">
        <f t="shared" si="40"/>
        <v>0.015199999999999946</v>
      </c>
      <c r="H114" s="40">
        <f>Inundación!$B$48</f>
        <v>2.078238904639024</v>
      </c>
      <c r="I114" s="2">
        <f t="shared" si="41"/>
        <v>-0.4597705804538547</v>
      </c>
      <c r="J114" s="53">
        <f t="shared" si="42"/>
        <v>-0.4597705804538547</v>
      </c>
      <c r="K114" s="53">
        <f>Inundación!$B$62/Inundación!$B$3*COS(RADIANS(E114))</f>
        <v>0</v>
      </c>
      <c r="L114" s="52">
        <f t="shared" si="43"/>
        <v>9.99999999999998</v>
      </c>
      <c r="T114" s="45">
        <f aca="true" t="shared" si="56" ref="T114:T122">T2</f>
        <v>0.17453292519943295</v>
      </c>
      <c r="U114" s="45">
        <f aca="true" t="shared" si="57" ref="U114:AB114">U2</f>
        <v>0.08726646259971647</v>
      </c>
      <c r="V114" s="45">
        <f t="shared" si="57"/>
        <v>0</v>
      </c>
      <c r="W114" s="45">
        <f t="shared" si="57"/>
        <v>0</v>
      </c>
      <c r="X114" s="45">
        <f t="shared" si="57"/>
        <v>0</v>
      </c>
      <c r="Y114" s="45">
        <f t="shared" si="57"/>
        <v>0</v>
      </c>
      <c r="Z114" s="45">
        <f t="shared" si="57"/>
        <v>0</v>
      </c>
      <c r="AA114" s="45">
        <f>Q2</f>
        <v>0.13063437728982769</v>
      </c>
      <c r="AB114" s="45">
        <f t="shared" si="57"/>
        <v>0</v>
      </c>
      <c r="AC114" s="45"/>
      <c r="AD114" s="45"/>
      <c r="AE114" s="45"/>
      <c r="AG114" s="45">
        <f>MDETERM(T114:AB122)/AG2</f>
        <v>-0.27409651865393453</v>
      </c>
      <c r="AN114" s="49"/>
      <c r="AO114" s="50"/>
      <c r="AP114" s="45">
        <f t="shared" si="55"/>
        <v>0.01876056438407728</v>
      </c>
      <c r="AQ114" s="47">
        <f t="shared" si="34"/>
        <v>11.199999999999976</v>
      </c>
      <c r="AR114" s="45">
        <f t="shared" si="33"/>
        <v>0.1954768762233645</v>
      </c>
    </row>
    <row r="115" spans="5:44" ht="12.75">
      <c r="E115" s="52">
        <f t="shared" si="44"/>
        <v>10.09999999999998</v>
      </c>
      <c r="F115" s="40">
        <f>Inundación!$D$62</f>
        <v>-2.679302479085992</v>
      </c>
      <c r="G115" s="44">
        <f t="shared" si="40"/>
        <v>0.015486285761777158</v>
      </c>
      <c r="H115" s="40">
        <f>Inundación!$B$48</f>
        <v>2.078238904639024</v>
      </c>
      <c r="I115" s="2">
        <f t="shared" si="41"/>
        <v>-0.46421646590825855</v>
      </c>
      <c r="J115" s="53">
        <f t="shared" si="42"/>
        <v>-0.46421646590825855</v>
      </c>
      <c r="K115" s="53">
        <f>Inundación!$B$62/Inundación!$B$3*COS(RADIANS(E115))</f>
        <v>0</v>
      </c>
      <c r="L115" s="52">
        <f t="shared" si="43"/>
        <v>10.09999999999998</v>
      </c>
      <c r="T115" s="45">
        <f t="shared" si="56"/>
        <v>0.08726646259971647</v>
      </c>
      <c r="U115" s="45">
        <f aca="true" t="shared" si="58" ref="U115:Z122">U3</f>
        <v>0.3490658503988659</v>
      </c>
      <c r="V115" s="45">
        <f t="shared" si="58"/>
        <v>0.08726646259971647</v>
      </c>
      <c r="W115" s="45">
        <f t="shared" si="58"/>
        <v>0</v>
      </c>
      <c r="X115" s="45">
        <f t="shared" si="58"/>
        <v>0</v>
      </c>
      <c r="Y115" s="45">
        <f t="shared" si="58"/>
        <v>0</v>
      </c>
      <c r="Z115" s="45">
        <f t="shared" si="58"/>
        <v>0</v>
      </c>
      <c r="AA115" s="45">
        <f aca="true" t="shared" si="59" ref="AA115:AA122">Q3</f>
        <v>0.26126875457965537</v>
      </c>
      <c r="AB115" s="45">
        <f aca="true" t="shared" si="60" ref="AB115:AB122">AB3</f>
        <v>0</v>
      </c>
      <c r="AC115" s="45"/>
      <c r="AD115" s="45"/>
      <c r="AE115" s="45"/>
      <c r="AN115" s="49"/>
      <c r="AO115" s="50"/>
      <c r="AP115" s="45">
        <f t="shared" si="55"/>
        <v>0.019070545591961422</v>
      </c>
      <c r="AQ115" s="47">
        <f t="shared" si="34"/>
        <v>11.299999999999976</v>
      </c>
      <c r="AR115" s="45">
        <f t="shared" si="33"/>
        <v>0.19722220547535882</v>
      </c>
    </row>
    <row r="116" spans="5:44" ht="12.75">
      <c r="E116" s="52">
        <f t="shared" si="44"/>
        <v>10.19999999999998</v>
      </c>
      <c r="F116" s="40">
        <f>Inundación!$D$62</f>
        <v>-2.679302479085992</v>
      </c>
      <c r="G116" s="44">
        <f t="shared" si="40"/>
        <v>0.015774346539800303</v>
      </c>
      <c r="H116" s="40">
        <f>Inundación!$B$48</f>
        <v>2.078238904639024</v>
      </c>
      <c r="I116" s="2">
        <f t="shared" si="41"/>
        <v>-0.4686582393771213</v>
      </c>
      <c r="J116" s="53">
        <f t="shared" si="42"/>
        <v>-0.4686582393771213</v>
      </c>
      <c r="K116" s="53">
        <f>Inundación!$B$62/Inundación!$B$3*COS(RADIANS(E116))</f>
        <v>0</v>
      </c>
      <c r="L116" s="52">
        <f t="shared" si="43"/>
        <v>10.19999999999998</v>
      </c>
      <c r="T116" s="45">
        <f t="shared" si="56"/>
        <v>0</v>
      </c>
      <c r="U116" s="45">
        <f t="shared" si="58"/>
        <v>0.08726646259971647</v>
      </c>
      <c r="V116" s="45">
        <f t="shared" si="58"/>
        <v>0.34906585039886584</v>
      </c>
      <c r="W116" s="45">
        <f t="shared" si="58"/>
        <v>0.08726646259971646</v>
      </c>
      <c r="X116" s="45">
        <f t="shared" si="58"/>
        <v>0</v>
      </c>
      <c r="Y116" s="45">
        <f t="shared" si="58"/>
        <v>0</v>
      </c>
      <c r="Z116" s="45">
        <f t="shared" si="58"/>
        <v>0</v>
      </c>
      <c r="AA116" s="45">
        <f t="shared" si="59"/>
        <v>0.19938931270552662</v>
      </c>
      <c r="AB116" s="45">
        <f t="shared" si="60"/>
        <v>0</v>
      </c>
      <c r="AC116" s="45"/>
      <c r="AD116" s="45"/>
      <c r="AE116" s="45"/>
      <c r="AN116" s="49"/>
      <c r="AO116" s="50"/>
      <c r="AP116" s="45">
        <f t="shared" si="55"/>
        <v>0.019382737316301617</v>
      </c>
      <c r="AQ116" s="47">
        <f t="shared" si="34"/>
        <v>11.399999999999975</v>
      </c>
      <c r="AR116" s="45">
        <f t="shared" si="33"/>
        <v>0.19896753472735315</v>
      </c>
    </row>
    <row r="117" spans="5:44" ht="12.75">
      <c r="E117" s="52">
        <f t="shared" si="44"/>
        <v>10.29999999999998</v>
      </c>
      <c r="F117" s="40">
        <f>Inundación!$D$62</f>
        <v>-2.679302479085992</v>
      </c>
      <c r="G117" s="44">
        <f t="shared" si="40"/>
        <v>0.016064218625753572</v>
      </c>
      <c r="H117" s="40">
        <f>Inundación!$B$48</f>
        <v>2.078238904639024</v>
      </c>
      <c r="I117" s="2">
        <f t="shared" si="41"/>
        <v>-0.47309585547423727</v>
      </c>
      <c r="J117" s="53">
        <f t="shared" si="42"/>
        <v>-0.47309585547423727</v>
      </c>
      <c r="K117" s="53">
        <f>Inundación!$B$62/Inundación!$B$3*COS(RADIANS(E117))</f>
        <v>0</v>
      </c>
      <c r="L117" s="52">
        <f t="shared" si="43"/>
        <v>10.29999999999998</v>
      </c>
      <c r="T117" s="45">
        <f t="shared" si="56"/>
        <v>0</v>
      </c>
      <c r="U117" s="45">
        <f t="shared" si="58"/>
        <v>0</v>
      </c>
      <c r="V117" s="45">
        <f t="shared" si="58"/>
        <v>0.08726646259971646</v>
      </c>
      <c r="W117" s="45">
        <f t="shared" si="58"/>
        <v>0.3490658503988659</v>
      </c>
      <c r="X117" s="45">
        <f t="shared" si="58"/>
        <v>0.08726646259971649</v>
      </c>
      <c r="Y117" s="45">
        <f t="shared" si="58"/>
        <v>0</v>
      </c>
      <c r="Z117" s="45">
        <f t="shared" si="58"/>
        <v>0</v>
      </c>
      <c r="AA117" s="45">
        <f t="shared" si="59"/>
        <v>0.15469860468532226</v>
      </c>
      <c r="AB117" s="45">
        <f t="shared" si="60"/>
        <v>0</v>
      </c>
      <c r="AC117" s="45"/>
      <c r="AD117" s="45"/>
      <c r="AE117" s="45"/>
      <c r="AN117" s="49"/>
      <c r="AO117" s="50"/>
      <c r="AP117" s="45">
        <f t="shared" si="55"/>
        <v>0.019697175848782045</v>
      </c>
      <c r="AQ117" s="47">
        <f t="shared" si="34"/>
        <v>11.499999999999975</v>
      </c>
      <c r="AR117" s="45">
        <f t="shared" si="33"/>
        <v>0.20071286397934746</v>
      </c>
    </row>
    <row r="118" spans="5:44" ht="12.75">
      <c r="E118" s="52">
        <f t="shared" si="44"/>
        <v>10.399999999999979</v>
      </c>
      <c r="F118" s="40">
        <f>Inundación!$D$62</f>
        <v>-2.679302479085992</v>
      </c>
      <c r="G118" s="44">
        <f t="shared" si="40"/>
        <v>0.016355938311321126</v>
      </c>
      <c r="H118" s="40">
        <f>Inundación!$B$48</f>
        <v>2.078238904639024</v>
      </c>
      <c r="I118" s="2">
        <f t="shared" si="41"/>
        <v>-0.47752926832427467</v>
      </c>
      <c r="J118" s="53">
        <f t="shared" si="42"/>
        <v>-0.47752926832427467</v>
      </c>
      <c r="K118" s="53">
        <f>Inundación!$B$62/Inundación!$B$3*COS(RADIANS(E118))</f>
        <v>0</v>
      </c>
      <c r="L118" s="52">
        <f t="shared" si="43"/>
        <v>10.399999999999979</v>
      </c>
      <c r="T118" s="45">
        <f t="shared" si="56"/>
        <v>0</v>
      </c>
      <c r="U118" s="45">
        <f t="shared" si="58"/>
        <v>0</v>
      </c>
      <c r="V118" s="45">
        <f t="shared" si="58"/>
        <v>0</v>
      </c>
      <c r="W118" s="45">
        <f t="shared" si="58"/>
        <v>0.08726646259971649</v>
      </c>
      <c r="X118" s="45">
        <f t="shared" si="58"/>
        <v>0.34906585039886595</v>
      </c>
      <c r="Y118" s="45">
        <f t="shared" si="58"/>
        <v>0.08726646259971649</v>
      </c>
      <c r="Z118" s="45">
        <f t="shared" si="58"/>
        <v>0</v>
      </c>
      <c r="AA118" s="45">
        <f t="shared" si="59"/>
        <v>-0.44690708020204256</v>
      </c>
      <c r="AB118" s="45">
        <f t="shared" si="60"/>
        <v>0</v>
      </c>
      <c r="AC118" s="45"/>
      <c r="AD118" s="45"/>
      <c r="AE118" s="45"/>
      <c r="AN118" s="49"/>
      <c r="AO118" s="50"/>
      <c r="AP118" s="45">
        <f t="shared" si="55"/>
        <v>0.020013897481086892</v>
      </c>
      <c r="AQ118" s="47">
        <f t="shared" si="34"/>
        <v>11.599999999999975</v>
      </c>
      <c r="AR118" s="45">
        <f t="shared" si="33"/>
        <v>0.2024581932313418</v>
      </c>
    </row>
    <row r="119" spans="5:44" ht="12.75">
      <c r="E119" s="52">
        <f t="shared" si="44"/>
        <v>10.499999999999979</v>
      </c>
      <c r="F119" s="40">
        <f>Inundación!$D$62</f>
        <v>-2.679302479085992</v>
      </c>
      <c r="G119" s="44">
        <f t="shared" si="40"/>
        <v>0.01664954188818715</v>
      </c>
      <c r="H119" s="40">
        <f>Inundación!$B$48</f>
        <v>2.078238904639024</v>
      </c>
      <c r="I119" s="2">
        <f t="shared" si="41"/>
        <v>-0.4819584315634209</v>
      </c>
      <c r="J119" s="53">
        <f t="shared" si="42"/>
        <v>-0.4819584315634209</v>
      </c>
      <c r="K119" s="53">
        <f>Inundación!$B$62/Inundación!$B$3*COS(RADIANS(E119))</f>
        <v>0</v>
      </c>
      <c r="L119" s="52">
        <f t="shared" si="43"/>
        <v>10.499999999999979</v>
      </c>
      <c r="T119" s="45">
        <f t="shared" si="56"/>
        <v>0</v>
      </c>
      <c r="U119" s="45">
        <f t="shared" si="58"/>
        <v>0</v>
      </c>
      <c r="V119" s="45">
        <f t="shared" si="58"/>
        <v>0</v>
      </c>
      <c r="W119" s="45">
        <f t="shared" si="58"/>
        <v>0</v>
      </c>
      <c r="X119" s="45">
        <f t="shared" si="58"/>
        <v>0.08726646259971649</v>
      </c>
      <c r="Y119" s="45">
        <f t="shared" si="58"/>
        <v>0.34906585039886584</v>
      </c>
      <c r="Z119" s="45">
        <f t="shared" si="58"/>
        <v>0.08726646259971643</v>
      </c>
      <c r="AA119" s="45">
        <f t="shared" si="59"/>
        <v>-0.948818108736643</v>
      </c>
      <c r="AB119" s="45">
        <f t="shared" si="60"/>
        <v>0</v>
      </c>
      <c r="AC119" s="45"/>
      <c r="AD119" s="45"/>
      <c r="AE119" s="45"/>
      <c r="AN119" s="49"/>
      <c r="AO119" s="50"/>
      <c r="AP119" s="45">
        <f t="shared" si="55"/>
        <v>0.020332938504900328</v>
      </c>
      <c r="AQ119" s="47">
        <f t="shared" si="34"/>
        <v>11.699999999999974</v>
      </c>
      <c r="AR119" s="45">
        <f t="shared" si="33"/>
        <v>0.20420352248333612</v>
      </c>
    </row>
    <row r="120" spans="5:44" ht="12.75">
      <c r="E120" s="52">
        <f t="shared" si="44"/>
        <v>10.599999999999978</v>
      </c>
      <c r="F120" s="40">
        <f>Inundación!$D$62</f>
        <v>-2.679302479085992</v>
      </c>
      <c r="G120" s="44">
        <f t="shared" si="40"/>
        <v>0.016945065648035818</v>
      </c>
      <c r="H120" s="40">
        <f>Inundación!$B$48</f>
        <v>2.078238904639024</v>
      </c>
      <c r="I120" s="2">
        <f t="shared" si="41"/>
        <v>-0.4863832983400354</v>
      </c>
      <c r="J120" s="53">
        <f t="shared" si="42"/>
        <v>-0.4863832983400354</v>
      </c>
      <c r="K120" s="53">
        <f>Inundación!$B$62/Inundación!$B$3*COS(RADIANS(E120))</f>
        <v>0</v>
      </c>
      <c r="L120" s="52">
        <f t="shared" si="43"/>
        <v>10.599999999999978</v>
      </c>
      <c r="T120" s="45">
        <f t="shared" si="56"/>
        <v>0</v>
      </c>
      <c r="U120" s="45">
        <f t="shared" si="58"/>
        <v>0</v>
      </c>
      <c r="V120" s="45">
        <f t="shared" si="58"/>
        <v>0</v>
      </c>
      <c r="W120" s="45">
        <f t="shared" si="58"/>
        <v>0</v>
      </c>
      <c r="X120" s="45">
        <f t="shared" si="58"/>
        <v>0</v>
      </c>
      <c r="Y120" s="45">
        <f t="shared" si="58"/>
        <v>0.08726646259971643</v>
      </c>
      <c r="Z120" s="45">
        <f t="shared" si="58"/>
        <v>0.34906585039886584</v>
      </c>
      <c r="AA120" s="45">
        <f t="shared" si="59"/>
        <v>-0.4847222946806764</v>
      </c>
      <c r="AB120" s="45">
        <f t="shared" si="60"/>
        <v>0</v>
      </c>
      <c r="AC120" s="45"/>
      <c r="AD120" s="45"/>
      <c r="AE120" s="45"/>
      <c r="AN120" s="49"/>
      <c r="AO120" s="50"/>
      <c r="AP120" s="45">
        <f t="shared" si="55"/>
        <v>0.020654335211906526</v>
      </c>
      <c r="AQ120" s="47">
        <f t="shared" si="34"/>
        <v>11.799999999999974</v>
      </c>
      <c r="AR120" s="45">
        <f t="shared" si="33"/>
        <v>0.20594885173533042</v>
      </c>
    </row>
    <row r="121" spans="5:44" ht="12.75">
      <c r="E121" s="52">
        <f t="shared" si="44"/>
        <v>10.699999999999978</v>
      </c>
      <c r="F121" s="40">
        <f>Inundación!$D$62</f>
        <v>-2.679302479085992</v>
      </c>
      <c r="G121" s="44">
        <f t="shared" si="40"/>
        <v>0.01724254588255131</v>
      </c>
      <c r="H121" s="40">
        <f>Inundación!$B$48</f>
        <v>2.078238904639024</v>
      </c>
      <c r="I121" s="2">
        <f t="shared" si="41"/>
        <v>-0.4908038213153097</v>
      </c>
      <c r="J121" s="53">
        <f t="shared" si="42"/>
        <v>-0.4908038213153097</v>
      </c>
      <c r="K121" s="53">
        <f>Inundación!$B$62/Inundación!$B$3*COS(RADIANS(E121))</f>
        <v>0</v>
      </c>
      <c r="L121" s="52">
        <f t="shared" si="43"/>
        <v>10.699999999999978</v>
      </c>
      <c r="T121" s="45">
        <f t="shared" si="56"/>
        <v>0</v>
      </c>
      <c r="U121" s="45">
        <f t="shared" si="58"/>
        <v>0</v>
      </c>
      <c r="V121" s="45">
        <f t="shared" si="58"/>
        <v>0</v>
      </c>
      <c r="W121" s="45">
        <f t="shared" si="58"/>
        <v>0</v>
      </c>
      <c r="X121" s="45">
        <f t="shared" si="58"/>
        <v>0</v>
      </c>
      <c r="Y121" s="45">
        <f t="shared" si="58"/>
        <v>0</v>
      </c>
      <c r="Z121" s="45">
        <f t="shared" si="58"/>
        <v>0.08726646259971649</v>
      </c>
      <c r="AA121" s="45">
        <f t="shared" si="59"/>
        <v>-0.15813635145610716</v>
      </c>
      <c r="AB121" s="45">
        <f t="shared" si="60"/>
        <v>0.08726646259971649</v>
      </c>
      <c r="AC121" s="45"/>
      <c r="AD121" s="45"/>
      <c r="AE121" s="45"/>
      <c r="AN121" s="49"/>
      <c r="AO121" s="50"/>
      <c r="AP121" s="45">
        <f t="shared" si="55"/>
        <v>0.020978123893789676</v>
      </c>
      <c r="AQ121" s="47">
        <f t="shared" si="34"/>
        <v>11.899999999999974</v>
      </c>
      <c r="AR121" s="45">
        <f t="shared" si="33"/>
        <v>0.20769418098732476</v>
      </c>
    </row>
    <row r="122" spans="5:44" ht="12.75">
      <c r="E122" s="52">
        <f t="shared" si="44"/>
        <v>10.799999999999978</v>
      </c>
      <c r="F122" s="40">
        <f>Inundación!$D$62</f>
        <v>-2.679302479085992</v>
      </c>
      <c r="G122" s="44">
        <f t="shared" si="40"/>
        <v>0.0175420188834178</v>
      </c>
      <c r="H122" s="40">
        <f>Inundación!$B$48</f>
        <v>2.078238904639024</v>
      </c>
      <c r="I122" s="2">
        <f t="shared" si="41"/>
        <v>-0.4952199526639354</v>
      </c>
      <c r="J122" s="53">
        <f t="shared" si="42"/>
        <v>-0.4952199526639354</v>
      </c>
      <c r="K122" s="53">
        <f>Inundación!$B$62/Inundación!$B$3*COS(RADIANS(E122))</f>
        <v>0</v>
      </c>
      <c r="L122" s="52">
        <f t="shared" si="43"/>
        <v>10.799999999999978</v>
      </c>
      <c r="T122" s="45">
        <f t="shared" si="56"/>
        <v>0</v>
      </c>
      <c r="U122" s="45">
        <f t="shared" si="58"/>
        <v>0</v>
      </c>
      <c r="V122" s="45">
        <f t="shared" si="58"/>
        <v>0</v>
      </c>
      <c r="W122" s="45">
        <f t="shared" si="58"/>
        <v>0</v>
      </c>
      <c r="X122" s="45">
        <f t="shared" si="58"/>
        <v>0</v>
      </c>
      <c r="Y122" s="45">
        <f t="shared" si="58"/>
        <v>0</v>
      </c>
      <c r="Z122" s="45">
        <f t="shared" si="58"/>
        <v>0</v>
      </c>
      <c r="AA122" s="45">
        <f t="shared" si="59"/>
        <v>0</v>
      </c>
      <c r="AB122" s="45">
        <f t="shared" si="60"/>
        <v>1</v>
      </c>
      <c r="AC122" s="45"/>
      <c r="AD122" s="45"/>
      <c r="AE122" s="45"/>
      <c r="AN122" s="49"/>
      <c r="AO122" s="50"/>
      <c r="AP122" s="45">
        <f t="shared" si="55"/>
        <v>0.021304340842233944</v>
      </c>
      <c r="AQ122" s="47">
        <f t="shared" si="34"/>
        <v>11.999999999999973</v>
      </c>
      <c r="AR122" s="45">
        <f t="shared" si="33"/>
        <v>0.2094395102393191</v>
      </c>
    </row>
    <row r="123" spans="5:44" ht="12.75">
      <c r="E123" s="52">
        <f t="shared" si="44"/>
        <v>10.899999999999977</v>
      </c>
      <c r="F123" s="40">
        <f>Inundación!$D$62</f>
        <v>-2.679302479085992</v>
      </c>
      <c r="G123" s="44">
        <f t="shared" si="40"/>
        <v>0.017843520942319464</v>
      </c>
      <c r="H123" s="40">
        <f>Inundación!$B$48</f>
        <v>2.078238904639024</v>
      </c>
      <c r="I123" s="2">
        <f t="shared" si="41"/>
        <v>-0.49963164407478056</v>
      </c>
      <c r="J123" s="53">
        <f t="shared" si="42"/>
        <v>-0.49963164407478056</v>
      </c>
      <c r="K123" s="53">
        <f>Inundación!$B$62/Inundación!$B$3*COS(RADIANS(E123))</f>
        <v>0</v>
      </c>
      <c r="L123" s="52">
        <f t="shared" si="43"/>
        <v>10.899999999999977</v>
      </c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N123" s="49"/>
      <c r="AO123" s="50"/>
      <c r="AP123" s="45">
        <f t="shared" si="55"/>
        <v>0.021633022348923503</v>
      </c>
      <c r="AQ123" s="47">
        <f t="shared" si="34"/>
        <v>12.099999999999973</v>
      </c>
      <c r="AR123" s="45">
        <f t="shared" si="33"/>
        <v>0.2111848394913134</v>
      </c>
    </row>
    <row r="124" spans="5:44" ht="12.75">
      <c r="E124" s="52">
        <f t="shared" si="44"/>
        <v>10.999999999999977</v>
      </c>
      <c r="F124" s="40">
        <f>Inundación!$D$62</f>
        <v>-2.679302479085992</v>
      </c>
      <c r="G124" s="44">
        <f t="shared" si="40"/>
        <v>0.018147088350940484</v>
      </c>
      <c r="H124" s="40">
        <f>Inundación!$B$48</f>
        <v>2.078238904639024</v>
      </c>
      <c r="I124" s="2">
        <f t="shared" si="41"/>
        <v>-0.5040388467515726</v>
      </c>
      <c r="J124" s="53">
        <f t="shared" si="42"/>
        <v>-0.5040388467515726</v>
      </c>
      <c r="K124" s="53">
        <f>Inundación!$B$62/Inundación!$B$3*COS(RADIANS(E124))</f>
        <v>0</v>
      </c>
      <c r="L124" s="52">
        <f t="shared" si="43"/>
        <v>10.999999999999977</v>
      </c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N124" s="49"/>
      <c r="AO124" s="50"/>
      <c r="AP124" s="45">
        <f t="shared" si="55"/>
        <v>0.02196420470554254</v>
      </c>
      <c r="AQ124" s="47">
        <f t="shared" si="34"/>
        <v>12.199999999999973</v>
      </c>
      <c r="AR124" s="45">
        <f t="shared" si="33"/>
        <v>0.21293016874330772</v>
      </c>
    </row>
    <row r="125" spans="5:44" ht="12.75">
      <c r="E125" s="52">
        <f t="shared" si="44"/>
        <v>11.099999999999977</v>
      </c>
      <c r="F125" s="40">
        <f>Inundación!$D$62</f>
        <v>-2.679302479085992</v>
      </c>
      <c r="G125" s="44">
        <f t="shared" si="40"/>
        <v>0.018452757400965036</v>
      </c>
      <c r="H125" s="40">
        <f>Inundación!$B$48</f>
        <v>2.078238904639024</v>
      </c>
      <c r="I125" s="2">
        <f t="shared" si="41"/>
        <v>-0.5084415114135897</v>
      </c>
      <c r="J125" s="53">
        <f t="shared" si="42"/>
        <v>-0.5084415114135897</v>
      </c>
      <c r="K125" s="53">
        <f>Inundación!$B$62/Inundación!$B$3*COS(RADIANS(E125))</f>
        <v>0</v>
      </c>
      <c r="L125" s="52">
        <f t="shared" si="43"/>
        <v>11.099999999999977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N125" s="49"/>
      <c r="AO125" s="50"/>
      <c r="AP125" s="45">
        <f t="shared" si="55"/>
        <v>0.02229792420377523</v>
      </c>
      <c r="AQ125" s="47">
        <f t="shared" si="34"/>
        <v>12.299999999999972</v>
      </c>
      <c r="AR125" s="45">
        <f t="shared" si="33"/>
        <v>0.21467549799530206</v>
      </c>
    </row>
    <row r="126" spans="5:44" ht="12.75">
      <c r="E126" s="52">
        <f t="shared" si="44"/>
        <v>11.199999999999976</v>
      </c>
      <c r="F126" s="40">
        <f>Inundación!$D$62</f>
        <v>-2.679302479085992</v>
      </c>
      <c r="G126" s="44">
        <f t="shared" si="40"/>
        <v>0.01876056438407728</v>
      </c>
      <c r="H126" s="40">
        <f>Inundación!$B$48</f>
        <v>2.078238904639024</v>
      </c>
      <c r="I126" s="2">
        <f t="shared" si="41"/>
        <v>-0.5128395882963599</v>
      </c>
      <c r="J126" s="53">
        <f t="shared" si="42"/>
        <v>-0.5128395882963599</v>
      </c>
      <c r="K126" s="53">
        <f>Inundación!$B$62/Inundación!$B$3*COS(RADIANS(E126))</f>
        <v>0</v>
      </c>
      <c r="L126" s="52">
        <f t="shared" si="43"/>
        <v>11.199999999999976</v>
      </c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N126" s="49"/>
      <c r="AO126" s="50"/>
      <c r="AP126" s="45">
        <f t="shared" si="55"/>
        <v>0.02263421713530575</v>
      </c>
      <c r="AQ126" s="47">
        <f t="shared" si="34"/>
        <v>12.399999999999972</v>
      </c>
      <c r="AR126" s="45">
        <f t="shared" si="33"/>
        <v>0.2164208272472964</v>
      </c>
    </row>
    <row r="127" spans="5:44" ht="12.75">
      <c r="E127" s="52">
        <f t="shared" si="44"/>
        <v>11.299999999999976</v>
      </c>
      <c r="F127" s="40">
        <f>Inundación!$D$62</f>
        <v>-2.679302479085992</v>
      </c>
      <c r="G127" s="44">
        <f t="shared" si="40"/>
        <v>0.019070545591961422</v>
      </c>
      <c r="H127" s="40">
        <f>Inundación!$B$48</f>
        <v>2.078238904639024</v>
      </c>
      <c r="I127" s="2">
        <f t="shared" si="41"/>
        <v>-0.5172330271523672</v>
      </c>
      <c r="J127" s="53">
        <f t="shared" si="42"/>
        <v>-0.5172330271523672</v>
      </c>
      <c r="K127" s="53">
        <f>Inundación!$B$62/Inundación!$B$3*COS(RADIANS(E127))</f>
        <v>0</v>
      </c>
      <c r="L127" s="52">
        <f t="shared" si="43"/>
        <v>11.299999999999976</v>
      </c>
      <c r="AN127" s="49"/>
      <c r="AO127" s="50"/>
      <c r="AP127" s="45">
        <f t="shared" si="55"/>
        <v>0.02297311979181826</v>
      </c>
      <c r="AQ127" s="47">
        <f t="shared" si="34"/>
        <v>12.499999999999972</v>
      </c>
      <c r="AR127" s="45">
        <f t="shared" si="33"/>
        <v>0.2181661564992907</v>
      </c>
    </row>
    <row r="128" spans="5:44" ht="12.75">
      <c r="E128" s="52">
        <f t="shared" si="44"/>
        <v>11.399999999999975</v>
      </c>
      <c r="F128" s="40">
        <f>Inundación!$D$62</f>
        <v>-2.679302479085992</v>
      </c>
      <c r="G128" s="44">
        <f t="shared" si="40"/>
        <v>0.019382737316301617</v>
      </c>
      <c r="H128" s="40">
        <f>Inundación!$B$48</f>
        <v>2.078238904639024</v>
      </c>
      <c r="I128" s="2">
        <f t="shared" si="41"/>
        <v>-0.5216217772517662</v>
      </c>
      <c r="J128" s="53">
        <f t="shared" si="42"/>
        <v>-0.5216217772517662</v>
      </c>
      <c r="K128" s="53">
        <f>Inundación!$B$62/Inundación!$B$3*COS(RADIANS(E128))</f>
        <v>0</v>
      </c>
      <c r="L128" s="52">
        <f t="shared" si="43"/>
        <v>11.399999999999975</v>
      </c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N128" s="49"/>
      <c r="AO128" s="50"/>
      <c r="AP128" s="45">
        <f t="shared" si="55"/>
        <v>0.023314668464996965</v>
      </c>
      <c r="AQ128" s="47">
        <f t="shared" si="34"/>
        <v>12.599999999999971</v>
      </c>
      <c r="AR128" s="45">
        <f t="shared" si="33"/>
        <v>0.21991148575128502</v>
      </c>
    </row>
    <row r="129" spans="5:44" ht="12.75">
      <c r="E129" s="52">
        <f t="shared" si="44"/>
        <v>11.499999999999975</v>
      </c>
      <c r="F129" s="40">
        <f>Inundación!$D$62</f>
        <v>-2.679302479085992</v>
      </c>
      <c r="G129" s="44">
        <f t="shared" si="40"/>
        <v>0.019697175848782045</v>
      </c>
      <c r="H129" s="40">
        <f>Inundación!$B$48</f>
        <v>2.078238904639024</v>
      </c>
      <c r="I129" s="2">
        <f t="shared" si="41"/>
        <v>-0.5260057873831038</v>
      </c>
      <c r="J129" s="53">
        <f t="shared" si="42"/>
        <v>-0.5260057873831038</v>
      </c>
      <c r="K129" s="53">
        <f>Inundación!$B$62/Inundación!$B$3*COS(RADIANS(E129))</f>
        <v>0</v>
      </c>
      <c r="L129" s="52">
        <f t="shared" si="43"/>
        <v>11.499999999999975</v>
      </c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N129" s="49"/>
      <c r="AO129" s="50"/>
      <c r="AP129" s="45">
        <f t="shared" si="55"/>
        <v>0.02365889944652603</v>
      </c>
      <c r="AQ129" s="47">
        <f t="shared" si="34"/>
        <v>12.69999999999997</v>
      </c>
      <c r="AR129" s="45">
        <f t="shared" si="33"/>
        <v>0.22165681500327936</v>
      </c>
    </row>
    <row r="130" spans="5:44" ht="12.75">
      <c r="E130" s="52">
        <f t="shared" si="44"/>
        <v>11.599999999999975</v>
      </c>
      <c r="F130" s="40">
        <f>Inundación!$D$62</f>
        <v>-2.679302479085992</v>
      </c>
      <c r="G130" s="44">
        <f t="shared" si="40"/>
        <v>0.020013897481086892</v>
      </c>
      <c r="H130" s="40">
        <f>Inundación!$B$48</f>
        <v>2.078238904639024</v>
      </c>
      <c r="I130" s="2">
        <f t="shared" si="41"/>
        <v>-0.5303850058540491</v>
      </c>
      <c r="J130" s="53">
        <f t="shared" si="42"/>
        <v>-0.5303850058540491</v>
      </c>
      <c r="K130" s="53">
        <f>Inundación!$B$62/Inundación!$B$3*COS(RADIANS(E130))</f>
        <v>0</v>
      </c>
      <c r="L130" s="52">
        <f t="shared" si="43"/>
        <v>11.599999999999975</v>
      </c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N130" s="49"/>
      <c r="AO130" s="50"/>
      <c r="AP130" s="45">
        <f t="shared" si="55"/>
        <v>0.024005849028089617</v>
      </c>
      <c r="AQ130" s="47">
        <f t="shared" si="34"/>
        <v>12.79999999999997</v>
      </c>
      <c r="AR130" s="45">
        <f t="shared" si="33"/>
        <v>0.22340214425527366</v>
      </c>
    </row>
    <row r="131" spans="5:44" ht="12.75">
      <c r="E131" s="52">
        <f t="shared" si="44"/>
        <v>11.699999999999974</v>
      </c>
      <c r="F131" s="40">
        <f>Inundación!$D$62</f>
        <v>-2.679302479085992</v>
      </c>
      <c r="G131" s="44">
        <f t="shared" si="40"/>
        <v>0.020332938504900328</v>
      </c>
      <c r="H131" s="40">
        <f>Inundación!$B$48</f>
        <v>2.078238904639024</v>
      </c>
      <c r="I131" s="2">
        <f t="shared" si="41"/>
        <v>-0.5347593804921298</v>
      </c>
      <c r="J131" s="53">
        <f t="shared" si="42"/>
        <v>-0.5347593804921298</v>
      </c>
      <c r="K131" s="53">
        <f>Inundación!$B$62/Inundación!$B$3*COS(RADIANS(E131))</f>
        <v>0</v>
      </c>
      <c r="L131" s="52">
        <f t="shared" si="43"/>
        <v>11.699999999999974</v>
      </c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N131" s="49"/>
      <c r="AO131" s="50"/>
      <c r="AP131" s="45">
        <f t="shared" si="55"/>
        <v>0.02435555350137193</v>
      </c>
      <c r="AQ131" s="47">
        <f t="shared" si="34"/>
        <v>12.89999999999997</v>
      </c>
      <c r="AR131" s="45">
        <f aca="true" t="shared" si="61" ref="AR131:AR194">RADIANS(AQ131)</f>
        <v>0.225147473507268</v>
      </c>
    </row>
    <row r="132" spans="5:44" ht="12.75">
      <c r="E132" s="52">
        <f t="shared" si="44"/>
        <v>11.799999999999974</v>
      </c>
      <c r="F132" s="40">
        <f>Inundación!$D$62</f>
        <v>-2.679302479085992</v>
      </c>
      <c r="G132" s="44">
        <f t="shared" si="40"/>
        <v>0.020654335211906526</v>
      </c>
      <c r="H132" s="40">
        <f>Inundación!$B$48</f>
        <v>2.078238904639024</v>
      </c>
      <c r="I132" s="2">
        <f t="shared" si="41"/>
        <v>-0.539128858645478</v>
      </c>
      <c r="J132" s="53">
        <f t="shared" si="42"/>
        <v>-0.539128858645478</v>
      </c>
      <c r="K132" s="53">
        <f>Inundación!$B$62/Inundación!$B$3*COS(RADIANS(E132))</f>
        <v>0</v>
      </c>
      <c r="L132" s="52">
        <f t="shared" si="43"/>
        <v>11.799999999999974</v>
      </c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N132" s="49"/>
      <c r="AO132" s="50"/>
      <c r="AP132" s="45">
        <f t="shared" si="55"/>
        <v>0.02470804915805712</v>
      </c>
      <c r="AQ132" s="47">
        <f aca="true" t="shared" si="62" ref="AQ132:AQ195">AQ131+0.1</f>
        <v>12.99999999999997</v>
      </c>
      <c r="AR132" s="45">
        <f t="shared" si="61"/>
        <v>0.22689280275926232</v>
      </c>
    </row>
    <row r="133" spans="5:44" ht="12.75">
      <c r="E133" s="52">
        <f t="shared" si="44"/>
        <v>11.899999999999974</v>
      </c>
      <c r="F133" s="40">
        <f>Inundación!$D$62</f>
        <v>-2.679302479085992</v>
      </c>
      <c r="G133" s="44">
        <f t="shared" si="40"/>
        <v>0.020978123893789676</v>
      </c>
      <c r="H133" s="40">
        <f>Inundación!$B$48</f>
        <v>2.078238904639024</v>
      </c>
      <c r="I133" s="2">
        <f t="shared" si="41"/>
        <v>-0.5434933871835826</v>
      </c>
      <c r="J133" s="53">
        <f t="shared" si="42"/>
        <v>-0.5434933871835826</v>
      </c>
      <c r="K133" s="53">
        <f>Inundación!$B$62/Inundación!$B$3*COS(RADIANS(E133))</f>
        <v>0</v>
      </c>
      <c r="L133" s="52">
        <f t="shared" si="43"/>
        <v>11.899999999999974</v>
      </c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N133" s="49"/>
      <c r="AO133" s="50"/>
      <c r="AP133" s="45">
        <f t="shared" si="55"/>
        <v>0.025063372289829376</v>
      </c>
      <c r="AQ133" s="47">
        <f t="shared" si="62"/>
        <v>13.09999999999997</v>
      </c>
      <c r="AR133" s="45">
        <f t="shared" si="61"/>
        <v>0.22863813201125663</v>
      </c>
    </row>
    <row r="134" spans="5:44" ht="12.75">
      <c r="E134" s="52">
        <f t="shared" si="44"/>
        <v>11.999999999999973</v>
      </c>
      <c r="F134" s="40">
        <f>Inundación!$D$62</f>
        <v>-2.679302479085992</v>
      </c>
      <c r="G134" s="44">
        <f t="shared" si="40"/>
        <v>0.021304340842233944</v>
      </c>
      <c r="H134" s="40">
        <f>Inundación!$B$48</f>
        <v>2.078238904639024</v>
      </c>
      <c r="I134" s="2">
        <f t="shared" si="41"/>
        <v>-0.5478529124980487</v>
      </c>
      <c r="J134" s="53">
        <f t="shared" si="42"/>
        <v>-0.5478529124980487</v>
      </c>
      <c r="K134" s="53">
        <f>Inundación!$B$62/Inundación!$B$3*COS(RADIANS(E134))</f>
        <v>0</v>
      </c>
      <c r="L134" s="52">
        <f t="shared" si="43"/>
        <v>11.999999999999973</v>
      </c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N134" s="49"/>
      <c r="AO134" s="50"/>
      <c r="AP134" s="45">
        <f t="shared" si="55"/>
        <v>0.025421559188372883</v>
      </c>
      <c r="AQ134" s="47">
        <f t="shared" si="62"/>
        <v>13.199999999999969</v>
      </c>
      <c r="AR134" s="45">
        <f t="shared" si="61"/>
        <v>0.23038346126325096</v>
      </c>
    </row>
    <row r="135" spans="5:44" ht="12.75">
      <c r="E135" s="52">
        <f t="shared" si="44"/>
        <v>12.099999999999973</v>
      </c>
      <c r="F135" s="40">
        <f>Inundación!$D$62</f>
        <v>-2.679302479085992</v>
      </c>
      <c r="G135" s="44">
        <f t="shared" si="40"/>
        <v>0.021633022348923503</v>
      </c>
      <c r="H135" s="40">
        <f>Inundación!$B$48</f>
        <v>2.078238904639024</v>
      </c>
      <c r="I135" s="2">
        <f t="shared" si="41"/>
        <v>-0.5522073805033659</v>
      </c>
      <c r="J135" s="53">
        <f t="shared" si="42"/>
        <v>-0.5522073805033659</v>
      </c>
      <c r="K135" s="53">
        <f>Inundación!$B$62/Inundación!$B$3*COS(RADIANS(E135))</f>
        <v>0</v>
      </c>
      <c r="L135" s="52">
        <f t="shared" si="43"/>
        <v>12.099999999999973</v>
      </c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N135" s="49"/>
      <c r="AO135" s="50"/>
      <c r="AP135" s="45">
        <f t="shared" si="55"/>
        <v>0.025782646145371804</v>
      </c>
      <c r="AQ135" s="47">
        <f t="shared" si="62"/>
        <v>13.299999999999969</v>
      </c>
      <c r="AR135" s="45">
        <f t="shared" si="61"/>
        <v>0.2321287905152453</v>
      </c>
    </row>
    <row r="136" spans="5:44" ht="12.75">
      <c r="E136" s="52">
        <f t="shared" si="44"/>
        <v>12.199999999999973</v>
      </c>
      <c r="F136" s="40">
        <f>Inundación!$D$62</f>
        <v>-2.679302479085992</v>
      </c>
      <c r="G136" s="44">
        <f t="shared" si="40"/>
        <v>0.02196420470554254</v>
      </c>
      <c r="H136" s="40">
        <f>Inundación!$B$48</f>
        <v>2.078238904639024</v>
      </c>
      <c r="I136" s="2">
        <f t="shared" si="41"/>
        <v>-0.5565567366376843</v>
      </c>
      <c r="J136" s="53">
        <f t="shared" si="42"/>
        <v>-0.5565567366376843</v>
      </c>
      <c r="K136" s="53">
        <f>Inundación!$B$62/Inundación!$B$3*COS(RADIANS(E136))</f>
        <v>0</v>
      </c>
      <c r="L136" s="52">
        <f t="shared" si="43"/>
        <v>12.199999999999973</v>
      </c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N136" s="49"/>
      <c r="AO136" s="50"/>
      <c r="AP136" s="45">
        <f t="shared" si="55"/>
        <v>0.02614666945251031</v>
      </c>
      <c r="AQ136" s="47">
        <f t="shared" si="62"/>
        <v>13.399999999999968</v>
      </c>
      <c r="AR136" s="45">
        <f t="shared" si="61"/>
        <v>0.2338741197672396</v>
      </c>
    </row>
    <row r="137" spans="5:44" ht="12.75">
      <c r="E137" s="52">
        <f t="shared" si="44"/>
        <v>12.299999999999972</v>
      </c>
      <c r="F137" s="40">
        <f>Inundación!$D$62</f>
        <v>-2.679302479085992</v>
      </c>
      <c r="G137" s="44">
        <f t="shared" si="40"/>
        <v>0.02229792420377523</v>
      </c>
      <c r="H137" s="40">
        <f>Inundación!$B$48</f>
        <v>2.078238904639024</v>
      </c>
      <c r="I137" s="2">
        <f t="shared" si="41"/>
        <v>-0.5609009258635964</v>
      </c>
      <c r="J137" s="53">
        <f t="shared" si="42"/>
        <v>-0.5609009258635964</v>
      </c>
      <c r="K137" s="53">
        <f>Inundación!$B$62/Inundación!$B$3*COS(RADIANS(E137))</f>
        <v>0</v>
      </c>
      <c r="L137" s="52">
        <f t="shared" si="43"/>
        <v>12.299999999999972</v>
      </c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N137" s="49"/>
      <c r="AO137" s="50"/>
      <c r="AP137" s="45">
        <f t="shared" si="55"/>
        <v>0.026513665401472604</v>
      </c>
      <c r="AQ137" s="47">
        <f t="shared" si="62"/>
        <v>13.499999999999968</v>
      </c>
      <c r="AR137" s="45">
        <f t="shared" si="61"/>
        <v>0.23561944901923393</v>
      </c>
    </row>
    <row r="138" spans="5:44" ht="12.75">
      <c r="E138" s="52">
        <f t="shared" si="44"/>
        <v>12.399999999999972</v>
      </c>
      <c r="F138" s="40">
        <f>Inundación!$D$62</f>
        <v>-2.679302479085992</v>
      </c>
      <c r="G138" s="44">
        <f t="shared" si="40"/>
        <v>0.02263421713530575</v>
      </c>
      <c r="H138" s="40">
        <f>Inundación!$B$48</f>
        <v>2.078238904639024</v>
      </c>
      <c r="I138" s="2">
        <f t="shared" si="41"/>
        <v>-0.5652398926689282</v>
      </c>
      <c r="J138" s="53">
        <f t="shared" si="42"/>
        <v>-0.5652398926689282</v>
      </c>
      <c r="K138" s="53">
        <f>Inundación!$B$62/Inundación!$B$3*COS(RADIANS(E138))</f>
        <v>0</v>
      </c>
      <c r="L138" s="52">
        <f t="shared" si="43"/>
        <v>12.399999999999972</v>
      </c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N138" s="49"/>
      <c r="AO138" s="50"/>
      <c r="AP138" s="45">
        <f t="shared" si="55"/>
        <v>0.026883670283942843</v>
      </c>
      <c r="AQ138" s="47">
        <f t="shared" si="62"/>
        <v>13.599999999999968</v>
      </c>
      <c r="AR138" s="45">
        <f t="shared" si="61"/>
        <v>0.23736477827122826</v>
      </c>
    </row>
    <row r="139" spans="5:44" ht="12.75">
      <c r="E139" s="52">
        <f t="shared" si="44"/>
        <v>12.499999999999972</v>
      </c>
      <c r="F139" s="40">
        <f>Inundación!$D$62</f>
        <v>-2.679302479085992</v>
      </c>
      <c r="G139" s="44">
        <f t="shared" si="40"/>
        <v>0.02297311979181826</v>
      </c>
      <c r="H139" s="40">
        <f>Inundación!$B$48</f>
        <v>2.078238904639024</v>
      </c>
      <c r="I139" s="2">
        <f t="shared" si="41"/>
        <v>-0.5695735810675376</v>
      </c>
      <c r="J139" s="53">
        <f t="shared" si="42"/>
        <v>-0.5695735810675376</v>
      </c>
      <c r="K139" s="53">
        <f>Inundación!$B$62/Inundación!$B$3*COS(RADIANS(E139))</f>
        <v>0</v>
      </c>
      <c r="L139" s="52">
        <f t="shared" si="43"/>
        <v>12.499999999999972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N139" s="49"/>
      <c r="AO139" s="50"/>
      <c r="AP139" s="45">
        <f t="shared" si="55"/>
        <v>0.0272567203916052</v>
      </c>
      <c r="AQ139" s="47">
        <f t="shared" si="62"/>
        <v>13.699999999999967</v>
      </c>
      <c r="AR139" s="45">
        <f t="shared" si="61"/>
        <v>0.23911010752322256</v>
      </c>
    </row>
    <row r="140" spans="5:44" ht="12.75">
      <c r="E140" s="52">
        <f t="shared" si="44"/>
        <v>12.599999999999971</v>
      </c>
      <c r="F140" s="40">
        <f>Inundación!$D$62</f>
        <v>-2.679302479085992</v>
      </c>
      <c r="G140" s="44">
        <f t="shared" si="40"/>
        <v>0.023314668464996965</v>
      </c>
      <c r="H140" s="40">
        <f>Inundación!$B$48</f>
        <v>2.078238904639024</v>
      </c>
      <c r="I140" s="2">
        <f t="shared" si="41"/>
        <v>-0.5739019346001207</v>
      </c>
      <c r="J140" s="53">
        <f t="shared" si="42"/>
        <v>-0.5739019346001207</v>
      </c>
      <c r="K140" s="53">
        <f>Inundación!$B$62/Inundación!$B$3*COS(RADIANS(E140))</f>
        <v>0</v>
      </c>
      <c r="L140" s="52">
        <f t="shared" si="43"/>
        <v>12.599999999999971</v>
      </c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N140" s="49"/>
      <c r="AO140" s="50"/>
      <c r="AP140" s="45">
        <f t="shared" si="55"/>
        <v>0.02763285201614387</v>
      </c>
      <c r="AQ140" s="47">
        <f t="shared" si="62"/>
        <v>13.799999999999967</v>
      </c>
      <c r="AR140" s="45">
        <f t="shared" si="61"/>
        <v>0.2408554367752169</v>
      </c>
    </row>
    <row r="141" spans="5:44" ht="12.75">
      <c r="E141" s="52">
        <f t="shared" si="44"/>
        <v>12.69999999999997</v>
      </c>
      <c r="F141" s="40">
        <f>Inundación!$D$62</f>
        <v>-2.679302479085992</v>
      </c>
      <c r="G141" s="44">
        <f t="shared" si="40"/>
        <v>0.02365889944652603</v>
      </c>
      <c r="H141" s="40">
        <f>Inundación!$B$48</f>
        <v>2.078238904639024</v>
      </c>
      <c r="I141" s="2">
        <f t="shared" si="41"/>
        <v>-0.5782248963350237</v>
      </c>
      <c r="J141" s="53">
        <f t="shared" si="42"/>
        <v>-0.5782248963350237</v>
      </c>
      <c r="K141" s="53">
        <f>Inundación!$B$62/Inundación!$B$3*COS(RADIANS(E141))</f>
        <v>0</v>
      </c>
      <c r="L141" s="52">
        <f t="shared" si="43"/>
        <v>12.69999999999997</v>
      </c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N141" s="49"/>
      <c r="AO141" s="50"/>
      <c r="AP141" s="45">
        <f t="shared" si="55"/>
        <v>0.02801210144924302</v>
      </c>
      <c r="AQ141" s="47">
        <f t="shared" si="62"/>
        <v>13.899999999999967</v>
      </c>
      <c r="AR141" s="45">
        <f t="shared" si="61"/>
        <v>0.24260076602721123</v>
      </c>
    </row>
    <row r="142" spans="5:44" ht="12.75">
      <c r="E142" s="52">
        <f t="shared" si="44"/>
        <v>12.79999999999997</v>
      </c>
      <c r="F142" s="40">
        <f>Inundación!$D$62</f>
        <v>-2.679302479085992</v>
      </c>
      <c r="G142" s="44">
        <f aca="true" t="shared" si="63" ref="G142:G205">AP130</f>
        <v>0.024005849028089617</v>
      </c>
      <c r="H142" s="40">
        <f>Inundación!$B$48</f>
        <v>2.078238904639024</v>
      </c>
      <c r="I142" s="2">
        <f aca="true" t="shared" si="64" ref="I142:I205">(F142+G142*H142)*SIN(RADIANS(E142))</f>
        <v>-0.5825424088690653</v>
      </c>
      <c r="J142" s="53">
        <f aca="true" t="shared" si="65" ref="J142:J205">I142-K142</f>
        <v>-0.5825424088690653</v>
      </c>
      <c r="K142" s="53">
        <f>Inundación!$B$62/Inundación!$B$3*COS(RADIANS(E142))</f>
        <v>0</v>
      </c>
      <c r="L142" s="52">
        <f t="shared" si="43"/>
        <v>12.79999999999997</v>
      </c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N142" s="49"/>
      <c r="AO142" s="50"/>
      <c r="AP142" s="45">
        <f t="shared" si="55"/>
        <v>0.02839450498258683</v>
      </c>
      <c r="AQ142" s="47">
        <f t="shared" si="62"/>
        <v>13.999999999999966</v>
      </c>
      <c r="AR142" s="45">
        <f t="shared" si="61"/>
        <v>0.24434609527920556</v>
      </c>
    </row>
    <row r="143" spans="5:44" ht="12.75">
      <c r="E143" s="52">
        <f t="shared" si="44"/>
        <v>12.89999999999997</v>
      </c>
      <c r="F143" s="40">
        <f>Inundación!$D$62</f>
        <v>-2.679302479085992</v>
      </c>
      <c r="G143" s="44">
        <f t="shared" si="63"/>
        <v>0.02435555350137193</v>
      </c>
      <c r="H143" s="40">
        <f>Inundación!$B$48</f>
        <v>2.078238904639024</v>
      </c>
      <c r="I143" s="2">
        <f t="shared" si="64"/>
        <v>-0.5868544143283648</v>
      </c>
      <c r="J143" s="53">
        <f t="shared" si="65"/>
        <v>-0.5868544143283648</v>
      </c>
      <c r="K143" s="53">
        <f>Inundación!$B$62/Inundación!$B$3*COS(RADIANS(E143))</f>
        <v>0</v>
      </c>
      <c r="L143" s="52">
        <f aca="true" t="shared" si="66" ref="L143:L206">E143</f>
        <v>12.89999999999997</v>
      </c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N143" s="49"/>
      <c r="AO143" s="50"/>
      <c r="AP143" s="45">
        <f t="shared" si="55"/>
        <v>0.028780098907859458</v>
      </c>
      <c r="AQ143" s="47">
        <f t="shared" si="62"/>
        <v>14.099999999999966</v>
      </c>
      <c r="AR143" s="45">
        <f t="shared" si="61"/>
        <v>0.24609142453119986</v>
      </c>
    </row>
    <row r="144" spans="5:44" ht="12.75">
      <c r="E144" s="52">
        <f aca="true" t="shared" si="67" ref="E144:E207">E143+0.1</f>
        <v>12.99999999999997</v>
      </c>
      <c r="F144" s="40">
        <f>Inundación!$D$62</f>
        <v>-2.679302479085992</v>
      </c>
      <c r="G144" s="44">
        <f t="shared" si="63"/>
        <v>0.02470804915805712</v>
      </c>
      <c r="H144" s="40">
        <f>Inundación!$B$48</f>
        <v>2.078238904639024</v>
      </c>
      <c r="I144" s="2">
        <f t="shared" si="64"/>
        <v>-0.5911608543691785</v>
      </c>
      <c r="J144" s="53">
        <f t="shared" si="65"/>
        <v>-0.5911608543691785</v>
      </c>
      <c r="K144" s="53">
        <f>Inundación!$B$62/Inundación!$B$3*COS(RADIANS(E144))</f>
        <v>0</v>
      </c>
      <c r="L144" s="52">
        <f t="shared" si="66"/>
        <v>12.99999999999997</v>
      </c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N144" s="49"/>
      <c r="AO144" s="50"/>
      <c r="AP144" s="45">
        <f t="shared" si="55"/>
        <v>0.029168919516745103</v>
      </c>
      <c r="AQ144" s="47">
        <f t="shared" si="62"/>
        <v>14.199999999999966</v>
      </c>
      <c r="AR144" s="45">
        <f t="shared" si="61"/>
        <v>0.2478367537831942</v>
      </c>
    </row>
    <row r="145" spans="5:44" ht="12.75">
      <c r="E145" s="52">
        <f t="shared" si="67"/>
        <v>13.09999999999997</v>
      </c>
      <c r="F145" s="40">
        <f>Inundación!$D$62</f>
        <v>-2.679302479085992</v>
      </c>
      <c r="G145" s="44">
        <f t="shared" si="63"/>
        <v>0.025063372289829376</v>
      </c>
      <c r="H145" s="40">
        <f>Inundación!$B$48</f>
        <v>2.078238904639024</v>
      </c>
      <c r="I145" s="2">
        <f t="shared" si="64"/>
        <v>-0.5954616701787424</v>
      </c>
      <c r="J145" s="53">
        <f t="shared" si="65"/>
        <v>-0.5954616701787424</v>
      </c>
      <c r="K145" s="53">
        <f>Inundación!$B$62/Inundación!$B$3*COS(RADIANS(E145))</f>
        <v>0</v>
      </c>
      <c r="L145" s="52">
        <f t="shared" si="66"/>
        <v>13.09999999999997</v>
      </c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N145" s="49"/>
      <c r="AO145" s="50"/>
      <c r="AP145" s="45">
        <f t="shared" si="55"/>
        <v>0.02956100310092794</v>
      </c>
      <c r="AQ145" s="47">
        <f t="shared" si="62"/>
        <v>14.299999999999965</v>
      </c>
      <c r="AR145" s="45">
        <f t="shared" si="61"/>
        <v>0.24958208303518853</v>
      </c>
    </row>
    <row r="146" spans="5:44" ht="12.75">
      <c r="E146" s="52">
        <f t="shared" si="67"/>
        <v>13.199999999999969</v>
      </c>
      <c r="F146" s="40">
        <f>Inundación!$D$62</f>
        <v>-2.679302479085992</v>
      </c>
      <c r="G146" s="44">
        <f t="shared" si="63"/>
        <v>0.025421559188372883</v>
      </c>
      <c r="H146" s="40">
        <f>Inundación!$B$48</f>
        <v>2.078238904639024</v>
      </c>
      <c r="I146" s="2">
        <f t="shared" si="64"/>
        <v>-0.5997568024761252</v>
      </c>
      <c r="J146" s="53">
        <f t="shared" si="65"/>
        <v>-0.5997568024761252</v>
      </c>
      <c r="K146" s="53">
        <f>Inundación!$B$62/Inundación!$B$3*COS(RADIANS(E146))</f>
        <v>0</v>
      </c>
      <c r="L146" s="52">
        <f t="shared" si="66"/>
        <v>13.199999999999969</v>
      </c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N146" s="49"/>
      <c r="AO146" s="50"/>
      <c r="AP146" s="45">
        <f t="shared" si="55"/>
        <v>0.029956385952092136</v>
      </c>
      <c r="AQ146" s="47">
        <f t="shared" si="62"/>
        <v>14.399999999999965</v>
      </c>
      <c r="AR146" s="45">
        <f t="shared" si="61"/>
        <v>0.25132741228718286</v>
      </c>
    </row>
    <row r="147" spans="5:44" ht="12.75">
      <c r="E147" s="52">
        <f t="shared" si="67"/>
        <v>13.299999999999969</v>
      </c>
      <c r="F147" s="40">
        <f>Inundación!$D$62</f>
        <v>-2.679302479085992</v>
      </c>
      <c r="G147" s="44">
        <f t="shared" si="63"/>
        <v>0.025782646145371804</v>
      </c>
      <c r="H147" s="40">
        <f>Inundación!$B$48</f>
        <v>2.078238904639024</v>
      </c>
      <c r="I147" s="2">
        <f t="shared" si="64"/>
        <v>-0.6040461915130854</v>
      </c>
      <c r="J147" s="53">
        <f t="shared" si="65"/>
        <v>-0.6040461915130854</v>
      </c>
      <c r="K147" s="53">
        <f>Inundación!$B$62/Inundación!$B$3*COS(RADIANS(E147))</f>
        <v>0</v>
      </c>
      <c r="L147" s="52">
        <f t="shared" si="66"/>
        <v>13.299999999999969</v>
      </c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N147" s="49"/>
      <c r="AO147" s="50"/>
      <c r="AP147" s="45">
        <f t="shared" si="55"/>
        <v>0.030355104361921865</v>
      </c>
      <c r="AQ147" s="47">
        <f t="shared" si="62"/>
        <v>14.499999999999964</v>
      </c>
      <c r="AR147" s="45">
        <f t="shared" si="61"/>
        <v>0.25307274153917714</v>
      </c>
    </row>
    <row r="148" spans="5:44" ht="12.75">
      <c r="E148" s="52">
        <f t="shared" si="67"/>
        <v>13.399999999999968</v>
      </c>
      <c r="F148" s="40">
        <f>Inundación!$D$62</f>
        <v>-2.679302479085992</v>
      </c>
      <c r="G148" s="44">
        <f t="shared" si="63"/>
        <v>0.02614666945251031</v>
      </c>
      <c r="H148" s="40">
        <f>Inundación!$B$48</f>
        <v>2.078238904639024</v>
      </c>
      <c r="I148" s="2">
        <f t="shared" si="64"/>
        <v>-0.6083297770749382</v>
      </c>
      <c r="J148" s="53">
        <f t="shared" si="65"/>
        <v>-0.6083297770749382</v>
      </c>
      <c r="K148" s="53">
        <f>Inundación!$B$62/Inundación!$B$3*COS(RADIANS(E148))</f>
        <v>0</v>
      </c>
      <c r="L148" s="52">
        <f t="shared" si="66"/>
        <v>13.399999999999968</v>
      </c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N148" s="49"/>
      <c r="AO148" s="50"/>
      <c r="AP148" s="45">
        <f t="shared" si="55"/>
        <v>0.030757194622101316</v>
      </c>
      <c r="AQ148" s="47">
        <f t="shared" si="62"/>
        <v>14.599999999999964</v>
      </c>
      <c r="AR148" s="45">
        <f t="shared" si="61"/>
        <v>0.25481807079117147</v>
      </c>
    </row>
    <row r="149" spans="5:44" ht="12.75">
      <c r="E149" s="52">
        <f t="shared" si="67"/>
        <v>13.499999999999968</v>
      </c>
      <c r="F149" s="40">
        <f>Inundación!$D$62</f>
        <v>-2.679302479085992</v>
      </c>
      <c r="G149" s="44">
        <f t="shared" si="63"/>
        <v>0.026513665401472604</v>
      </c>
      <c r="H149" s="40">
        <f>Inundación!$B$48</f>
        <v>2.078238904639024</v>
      </c>
      <c r="I149" s="2">
        <f t="shared" si="64"/>
        <v>-0.6126074984814301</v>
      </c>
      <c r="J149" s="53">
        <f t="shared" si="65"/>
        <v>-0.6126074984814301</v>
      </c>
      <c r="K149" s="53">
        <f>Inundación!$B$62/Inundación!$B$3*COS(RADIANS(E149))</f>
        <v>0</v>
      </c>
      <c r="L149" s="52">
        <f t="shared" si="66"/>
        <v>13.499999999999968</v>
      </c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N149" s="49"/>
      <c r="AO149" s="50"/>
      <c r="AP149" s="45">
        <f t="shared" si="55"/>
        <v>0.031162693024314667</v>
      </c>
      <c r="AQ149" s="47">
        <f t="shared" si="62"/>
        <v>14.699999999999964</v>
      </c>
      <c r="AR149" s="45">
        <f t="shared" si="61"/>
        <v>0.2565634000431658</v>
      </c>
    </row>
    <row r="150" spans="5:44" ht="12.75">
      <c r="E150" s="52">
        <f t="shared" si="67"/>
        <v>13.599999999999968</v>
      </c>
      <c r="F150" s="40">
        <f>Inundación!$D$62</f>
        <v>-2.679302479085992</v>
      </c>
      <c r="G150" s="44">
        <f t="shared" si="63"/>
        <v>0.026883670283942843</v>
      </c>
      <c r="H150" s="40">
        <f>Inundación!$B$48</f>
        <v>2.078238904639024</v>
      </c>
      <c r="I150" s="2">
        <f t="shared" si="64"/>
        <v>-0.6168792945876196</v>
      </c>
      <c r="J150" s="53">
        <f t="shared" si="65"/>
        <v>-0.6168792945876196</v>
      </c>
      <c r="K150" s="53">
        <f>Inundación!$B$62/Inundación!$B$3*COS(RADIANS(E150))</f>
        <v>0</v>
      </c>
      <c r="L150" s="52">
        <f t="shared" si="66"/>
        <v>13.599999999999968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N150" s="49"/>
      <c r="AO150" s="50"/>
      <c r="AP150" s="45">
        <f t="shared" si="55"/>
        <v>0.03157163586024609</v>
      </c>
      <c r="AQ150" s="47">
        <f t="shared" si="62"/>
        <v>14.799999999999963</v>
      </c>
      <c r="AR150" s="45">
        <f t="shared" si="61"/>
        <v>0.25830872929516013</v>
      </c>
    </row>
    <row r="151" spans="5:44" ht="12.75">
      <c r="E151" s="52">
        <f t="shared" si="67"/>
        <v>13.699999999999967</v>
      </c>
      <c r="F151" s="40">
        <f>Inundación!$D$62</f>
        <v>-2.679302479085992</v>
      </c>
      <c r="G151" s="44">
        <f t="shared" si="63"/>
        <v>0.0272567203916052</v>
      </c>
      <c r="H151" s="40">
        <f>Inundación!$B$48</f>
        <v>2.078238904639024</v>
      </c>
      <c r="I151" s="2">
        <f t="shared" si="64"/>
        <v>-0.6211451037847654</v>
      </c>
      <c r="J151" s="53">
        <f t="shared" si="65"/>
        <v>-0.6211451037847654</v>
      </c>
      <c r="K151" s="53">
        <f>Inundación!$B$62/Inundación!$B$3*COS(RADIANS(E151))</f>
        <v>0</v>
      </c>
      <c r="L151" s="52">
        <f t="shared" si="66"/>
        <v>13.699999999999967</v>
      </c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N151" s="49"/>
      <c r="AO151" s="50"/>
      <c r="AP151" s="45">
        <f t="shared" si="55"/>
        <v>0.03198405942157976</v>
      </c>
      <c r="AQ151" s="47">
        <f t="shared" si="62"/>
        <v>14.899999999999963</v>
      </c>
      <c r="AR151" s="45">
        <f t="shared" si="61"/>
        <v>0.26005405854715447</v>
      </c>
    </row>
    <row r="152" spans="5:44" ht="12.75">
      <c r="E152" s="52">
        <f t="shared" si="67"/>
        <v>13.799999999999967</v>
      </c>
      <c r="F152" s="40">
        <f>Inundación!$D$62</f>
        <v>-2.679302479085992</v>
      </c>
      <c r="G152" s="44">
        <f t="shared" si="63"/>
        <v>0.02763285201614387</v>
      </c>
      <c r="H152" s="40">
        <f>Inundación!$B$48</f>
        <v>2.078238904639024</v>
      </c>
      <c r="I152" s="2">
        <f t="shared" si="64"/>
        <v>-0.6254048640012244</v>
      </c>
      <c r="J152" s="53">
        <f t="shared" si="65"/>
        <v>-0.6254048640012244</v>
      </c>
      <c r="K152" s="53">
        <f>Inundación!$B$62/Inundación!$B$3*COS(RADIANS(E152))</f>
        <v>0</v>
      </c>
      <c r="L152" s="52">
        <f t="shared" si="66"/>
        <v>13.799999999999967</v>
      </c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N152" s="49"/>
      <c r="AO152" s="50"/>
      <c r="AP152" s="45">
        <f>$AL$5+$AJ$5*(AR152-$M$5)+$AI$5*(AR152-$M$5)^2+$AK$5*(AR152-$M$5)^3</f>
        <v>0.03239999999999985</v>
      </c>
      <c r="AQ152" s="47">
        <f t="shared" si="62"/>
        <v>14.999999999999963</v>
      </c>
      <c r="AR152" s="45">
        <f t="shared" si="61"/>
        <v>0.2617993877991488</v>
      </c>
    </row>
    <row r="153" spans="5:44" ht="12.75">
      <c r="E153" s="52">
        <f t="shared" si="67"/>
        <v>13.899999999999967</v>
      </c>
      <c r="F153" s="40">
        <f>Inundación!$D$62</f>
        <v>-2.679302479085992</v>
      </c>
      <c r="G153" s="44">
        <f t="shared" si="63"/>
        <v>0.02801210144924302</v>
      </c>
      <c r="H153" s="40">
        <f>Inundación!$B$48</f>
        <v>2.078238904639024</v>
      </c>
      <c r="I153" s="2">
        <f t="shared" si="64"/>
        <v>-0.6296585127033544</v>
      </c>
      <c r="J153" s="53">
        <f t="shared" si="65"/>
        <v>-0.6296585127033544</v>
      </c>
      <c r="K153" s="53">
        <f>Inundación!$B$62/Inundación!$B$3*COS(RADIANS(E153))</f>
        <v>0</v>
      </c>
      <c r="L153" s="52">
        <f t="shared" si="66"/>
        <v>13.899999999999967</v>
      </c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N153" s="49"/>
      <c r="AO153" s="50"/>
      <c r="AP153" s="45">
        <f aca="true" t="shared" si="68" ref="AP153:AP201">$AL$5+$AJ$5*(AR153-$M$5)+$AI$5*(AR153-$M$5)^2+$AK$5*(AR153-$M$5)^3</f>
        <v>0.032819458821015134</v>
      </c>
      <c r="AQ153" s="47">
        <f t="shared" si="62"/>
        <v>15.099999999999962</v>
      </c>
      <c r="AR153" s="45">
        <f t="shared" si="61"/>
        <v>0.26354471705114313</v>
      </c>
    </row>
    <row r="154" spans="5:44" ht="12.75">
      <c r="E154" s="52">
        <f t="shared" si="67"/>
        <v>13.999999999999966</v>
      </c>
      <c r="F154" s="40">
        <f>Inundación!$D$62</f>
        <v>-2.679302479085992</v>
      </c>
      <c r="G154" s="44">
        <f t="shared" si="63"/>
        <v>0.02839450498258683</v>
      </c>
      <c r="H154" s="40">
        <f>Inundación!$B$48</f>
        <v>2.078238904639024</v>
      </c>
      <c r="I154" s="2">
        <f t="shared" si="64"/>
        <v>-0.6339059868964257</v>
      </c>
      <c r="J154" s="53">
        <f t="shared" si="65"/>
        <v>-0.6339059868964257</v>
      </c>
      <c r="K154" s="53">
        <f>Inundación!$B$62/Inundación!$B$3*COS(RADIANS(E154))</f>
        <v>0</v>
      </c>
      <c r="L154" s="52">
        <f t="shared" si="66"/>
        <v>13.999999999999966</v>
      </c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N154" s="49"/>
      <c r="AO154" s="50"/>
      <c r="AP154" s="45">
        <f t="shared" si="68"/>
        <v>0.03324229684543271</v>
      </c>
      <c r="AQ154" s="47">
        <f t="shared" si="62"/>
        <v>15.199999999999962</v>
      </c>
      <c r="AR154" s="45">
        <f t="shared" si="61"/>
        <v>0.2652900463031374</v>
      </c>
    </row>
    <row r="155" spans="5:44" ht="12.75">
      <c r="E155" s="52">
        <f t="shared" si="67"/>
        <v>14.099999999999966</v>
      </c>
      <c r="F155" s="40">
        <f>Inundación!$D$62</f>
        <v>-2.679302479085992</v>
      </c>
      <c r="G155" s="44">
        <f t="shared" si="63"/>
        <v>0.028780098907859458</v>
      </c>
      <c r="H155" s="40">
        <f>Inundación!$B$48</f>
        <v>2.078238904639024</v>
      </c>
      <c r="I155" s="2">
        <f t="shared" si="64"/>
        <v>-0.6381472231255404</v>
      </c>
      <c r="J155" s="53">
        <f t="shared" si="65"/>
        <v>-0.6381472231255404</v>
      </c>
      <c r="K155" s="53">
        <f>Inundación!$B$62/Inundación!$B$3*COS(RADIANS(E155))</f>
        <v>0</v>
      </c>
      <c r="L155" s="52">
        <f t="shared" si="66"/>
        <v>14.099999999999966</v>
      </c>
      <c r="AN155" s="49"/>
      <c r="AO155" s="50"/>
      <c r="AP155" s="45">
        <f t="shared" si="68"/>
        <v>0.03366833996788431</v>
      </c>
      <c r="AQ155" s="47">
        <f t="shared" si="62"/>
        <v>15.299999999999962</v>
      </c>
      <c r="AR155" s="45">
        <f t="shared" si="61"/>
        <v>0.26703537555513174</v>
      </c>
    </row>
    <row r="156" spans="5:44" ht="12.75">
      <c r="E156" s="52">
        <f t="shared" si="67"/>
        <v>14.199999999999966</v>
      </c>
      <c r="F156" s="40">
        <f>Inundación!$D$62</f>
        <v>-2.679302479085992</v>
      </c>
      <c r="G156" s="44">
        <f t="shared" si="63"/>
        <v>0.029168919516745103</v>
      </c>
      <c r="H156" s="40">
        <f>Inundación!$B$48</f>
        <v>2.078238904639024</v>
      </c>
      <c r="I156" s="2">
        <f t="shared" si="64"/>
        <v>-0.6423821574765584</v>
      </c>
      <c r="J156" s="53">
        <f t="shared" si="65"/>
        <v>-0.6423821574765584</v>
      </c>
      <c r="K156" s="53">
        <f>Inundación!$B$62/Inundación!$B$3*COS(RADIANS(E156))</f>
        <v>0</v>
      </c>
      <c r="L156" s="52">
        <f t="shared" si="66"/>
        <v>14.199999999999966</v>
      </c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N156" s="49"/>
      <c r="AO156" s="50"/>
      <c r="AP156" s="45">
        <f t="shared" si="68"/>
        <v>0.034097414083001626</v>
      </c>
      <c r="AQ156" s="47">
        <f t="shared" si="62"/>
        <v>15.399999999999961</v>
      </c>
      <c r="AR156" s="45">
        <f t="shared" si="61"/>
        <v>0.26878070480712607</v>
      </c>
    </row>
    <row r="157" spans="5:44" ht="12.75">
      <c r="E157" s="52">
        <f t="shared" si="67"/>
        <v>14.299999999999965</v>
      </c>
      <c r="F157" s="40">
        <f>Inundación!$D$62</f>
        <v>-2.679302479085992</v>
      </c>
      <c r="G157" s="44">
        <f t="shared" si="63"/>
        <v>0.02956100310092794</v>
      </c>
      <c r="H157" s="40">
        <f>Inundación!$B$48</f>
        <v>2.078238904639024</v>
      </c>
      <c r="I157" s="2">
        <f t="shared" si="64"/>
        <v>-0.6466107255770309</v>
      </c>
      <c r="J157" s="53">
        <f t="shared" si="65"/>
        <v>-0.6466107255770309</v>
      </c>
      <c r="K157" s="53">
        <f>Inundación!$B$62/Inundación!$B$3*COS(RADIANS(E157))</f>
        <v>0</v>
      </c>
      <c r="L157" s="52">
        <f t="shared" si="66"/>
        <v>14.299999999999965</v>
      </c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N157" s="49"/>
      <c r="AO157" s="50"/>
      <c r="AP157" s="45">
        <f t="shared" si="68"/>
        <v>0.03452934508541636</v>
      </c>
      <c r="AQ157" s="47">
        <f t="shared" si="62"/>
        <v>15.499999999999961</v>
      </c>
      <c r="AR157" s="45">
        <f t="shared" si="61"/>
        <v>0.2705260340591204</v>
      </c>
    </row>
    <row r="158" spans="5:44" ht="12.75">
      <c r="E158" s="52">
        <f t="shared" si="67"/>
        <v>14.399999999999965</v>
      </c>
      <c r="F158" s="40">
        <f>Inundación!$D$62</f>
        <v>-2.679302479085992</v>
      </c>
      <c r="G158" s="44">
        <f t="shared" si="63"/>
        <v>0.029956385952092136</v>
      </c>
      <c r="H158" s="40">
        <f>Inundación!$B$48</f>
        <v>2.078238904639024</v>
      </c>
      <c r="I158" s="2">
        <f t="shared" si="64"/>
        <v>-0.6508328625971426</v>
      </c>
      <c r="J158" s="53">
        <f t="shared" si="65"/>
        <v>-0.6508328625971426</v>
      </c>
      <c r="K158" s="53">
        <f>Inundación!$B$62/Inundación!$B$3*COS(RADIANS(E158))</f>
        <v>0</v>
      </c>
      <c r="L158" s="52">
        <f t="shared" si="66"/>
        <v>14.399999999999965</v>
      </c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N158" s="49"/>
      <c r="AO158" s="50"/>
      <c r="AP158" s="45">
        <f t="shared" si="68"/>
        <v>0.03496395886976022</v>
      </c>
      <c r="AQ158" s="47">
        <f t="shared" si="62"/>
        <v>15.59999999999996</v>
      </c>
      <c r="AR158" s="45">
        <f t="shared" si="61"/>
        <v>0.27227136331111473</v>
      </c>
    </row>
    <row r="159" spans="5:44" ht="12.75">
      <c r="E159" s="52">
        <f t="shared" si="67"/>
        <v>14.499999999999964</v>
      </c>
      <c r="F159" s="40">
        <f>Inundación!$D$62</f>
        <v>-2.679302479085992</v>
      </c>
      <c r="G159" s="44">
        <f t="shared" si="63"/>
        <v>0.030355104361921865</v>
      </c>
      <c r="H159" s="40">
        <f>Inundación!$B$48</f>
        <v>2.078238904639024</v>
      </c>
      <c r="I159" s="2">
        <f t="shared" si="64"/>
        <v>-0.6550485032506589</v>
      </c>
      <c r="J159" s="53">
        <f t="shared" si="65"/>
        <v>-0.6550485032506589</v>
      </c>
      <c r="K159" s="53">
        <f>Inundación!$B$62/Inundación!$B$3*COS(RADIANS(E159))</f>
        <v>0</v>
      </c>
      <c r="L159" s="52">
        <f t="shared" si="66"/>
        <v>14.499999999999964</v>
      </c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N159" s="49"/>
      <c r="AO159" s="50"/>
      <c r="AP159" s="45">
        <f t="shared" si="68"/>
        <v>0.035401081330664906</v>
      </c>
      <c r="AQ159" s="47">
        <f t="shared" si="62"/>
        <v>15.69999999999996</v>
      </c>
      <c r="AR159" s="45">
        <f t="shared" si="61"/>
        <v>0.27401669256310907</v>
      </c>
    </row>
    <row r="160" spans="5:44" ht="12.75">
      <c r="E160" s="52">
        <f t="shared" si="67"/>
        <v>14.599999999999964</v>
      </c>
      <c r="F160" s="40">
        <f>Inundación!$D$62</f>
        <v>-2.679302479085992</v>
      </c>
      <c r="G160" s="44">
        <f t="shared" si="63"/>
        <v>0.030757194622101316</v>
      </c>
      <c r="H160" s="40">
        <f>Inundación!$B$48</f>
        <v>2.078238904639024</v>
      </c>
      <c r="I160" s="2">
        <f t="shared" si="64"/>
        <v>-0.6592575817958843</v>
      </c>
      <c r="J160" s="53">
        <f t="shared" si="65"/>
        <v>-0.6592575817958843</v>
      </c>
      <c r="K160" s="53">
        <f>Inundación!$B$62/Inundación!$B$3*COS(RADIANS(E160))</f>
        <v>0</v>
      </c>
      <c r="L160" s="52">
        <f t="shared" si="66"/>
        <v>14.599999999999964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N160" s="49"/>
      <c r="AO160" s="50"/>
      <c r="AP160" s="45">
        <f t="shared" si="68"/>
        <v>0.03584053836276211</v>
      </c>
      <c r="AQ160" s="47">
        <f t="shared" si="62"/>
        <v>15.79999999999996</v>
      </c>
      <c r="AR160" s="45">
        <f t="shared" si="61"/>
        <v>0.27576202181510334</v>
      </c>
    </row>
    <row r="161" spans="5:44" ht="12.75">
      <c r="E161" s="52">
        <f t="shared" si="67"/>
        <v>14.699999999999964</v>
      </c>
      <c r="F161" s="40">
        <f>Inundación!$D$62</f>
        <v>-2.679302479085992</v>
      </c>
      <c r="G161" s="44">
        <f t="shared" si="63"/>
        <v>0.031162693024314667</v>
      </c>
      <c r="H161" s="40">
        <f>Inundación!$B$48</f>
        <v>2.078238904639024</v>
      </c>
      <c r="I161" s="2">
        <f t="shared" si="64"/>
        <v>-0.6634600320366237</v>
      </c>
      <c r="J161" s="53">
        <f t="shared" si="65"/>
        <v>-0.6634600320366237</v>
      </c>
      <c r="K161" s="53">
        <f>Inundación!$B$62/Inundación!$B$3*COS(RADIANS(E161))</f>
        <v>0</v>
      </c>
      <c r="L161" s="52">
        <f t="shared" si="66"/>
        <v>14.699999999999964</v>
      </c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N161" s="49"/>
      <c r="AO161" s="50"/>
      <c r="AP161" s="45">
        <f t="shared" si="68"/>
        <v>0.036282155860683576</v>
      </c>
      <c r="AQ161" s="47">
        <f t="shared" si="62"/>
        <v>15.89999999999996</v>
      </c>
      <c r="AR161" s="45">
        <f t="shared" si="61"/>
        <v>0.2775073510670977</v>
      </c>
    </row>
    <row r="162" spans="5:44" ht="12.75">
      <c r="E162" s="52">
        <f t="shared" si="67"/>
        <v>14.799999999999963</v>
      </c>
      <c r="F162" s="40">
        <f>Inundación!$D$62</f>
        <v>-2.679302479085992</v>
      </c>
      <c r="G162" s="44">
        <f t="shared" si="63"/>
        <v>0.03157163586024609</v>
      </c>
      <c r="H162" s="40">
        <f>Inundación!$B$48</f>
        <v>2.078238904639024</v>
      </c>
      <c r="I162" s="2">
        <f t="shared" si="64"/>
        <v>-0.6676557873231544</v>
      </c>
      <c r="J162" s="53">
        <f t="shared" si="65"/>
        <v>-0.6676557873231544</v>
      </c>
      <c r="K162" s="53">
        <f>Inundación!$B$62/Inundación!$B$3*COS(RADIANS(E162))</f>
        <v>0</v>
      </c>
      <c r="L162" s="52">
        <f t="shared" si="66"/>
        <v>14.799999999999963</v>
      </c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N162" s="49"/>
      <c r="AO162" s="50"/>
      <c r="AP162" s="45">
        <f t="shared" si="68"/>
        <v>0.03672575971906098</v>
      </c>
      <c r="AQ162" s="47">
        <f t="shared" si="62"/>
        <v>15.99999999999996</v>
      </c>
      <c r="AR162" s="45">
        <f t="shared" si="61"/>
        <v>0.279252680319092</v>
      </c>
    </row>
    <row r="163" spans="5:44" ht="12.75">
      <c r="E163" s="52">
        <f t="shared" si="67"/>
        <v>14.899999999999963</v>
      </c>
      <c r="F163" s="40">
        <f>Inundación!$D$62</f>
        <v>-2.679302479085992</v>
      </c>
      <c r="G163" s="44">
        <f t="shared" si="63"/>
        <v>0.03198405942157976</v>
      </c>
      <c r="H163" s="40">
        <f>Inundación!$B$48</f>
        <v>2.078238904639024</v>
      </c>
      <c r="I163" s="2">
        <f t="shared" si="64"/>
        <v>-0.6718447805532046</v>
      </c>
      <c r="J163" s="53">
        <f t="shared" si="65"/>
        <v>-0.6718447805532046</v>
      </c>
      <c r="K163" s="53">
        <f>Inundación!$B$62/Inundación!$B$3*COS(RADIANS(E163))</f>
        <v>0</v>
      </c>
      <c r="L163" s="52">
        <f t="shared" si="66"/>
        <v>14.899999999999963</v>
      </c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N163" s="49"/>
      <c r="AO163" s="50"/>
      <c r="AP163" s="45">
        <f t="shared" si="68"/>
        <v>0.037171175832526035</v>
      </c>
      <c r="AQ163" s="47">
        <f t="shared" si="62"/>
        <v>16.09999999999996</v>
      </c>
      <c r="AR163" s="45">
        <f t="shared" si="61"/>
        <v>0.28099800957108634</v>
      </c>
    </row>
    <row r="164" spans="5:44" ht="12.75">
      <c r="E164" s="52">
        <f t="shared" si="67"/>
        <v>14.999999999999963</v>
      </c>
      <c r="F164" s="40">
        <f>Inundación!$D$62</f>
        <v>-2.679302479085992</v>
      </c>
      <c r="G164" s="44">
        <f t="shared" si="63"/>
        <v>0.03239999999999985</v>
      </c>
      <c r="H164" s="40">
        <f>Inundación!$B$48</f>
        <v>2.078238904639024</v>
      </c>
      <c r="I164" s="2">
        <f t="shared" si="64"/>
        <v>-0.6760269441729395</v>
      </c>
      <c r="J164" s="53">
        <f t="shared" si="65"/>
        <v>-0.6760269441729395</v>
      </c>
      <c r="K164" s="53">
        <f>Inundación!$B$62/Inundación!$B$3*COS(RADIANS(E164))</f>
        <v>0</v>
      </c>
      <c r="L164" s="52">
        <f t="shared" si="66"/>
        <v>14.999999999999963</v>
      </c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N164" s="49"/>
      <c r="AO164" s="50"/>
      <c r="AP164" s="45">
        <f t="shared" si="68"/>
        <v>0.037618230095710435</v>
      </c>
      <c r="AQ164" s="47">
        <f t="shared" si="62"/>
        <v>16.19999999999996</v>
      </c>
      <c r="AR164" s="45">
        <f t="shared" si="61"/>
        <v>0.28274333882308067</v>
      </c>
    </row>
    <row r="165" spans="5:44" ht="12.75">
      <c r="E165" s="52">
        <f t="shared" si="67"/>
        <v>15.099999999999962</v>
      </c>
      <c r="F165" s="40">
        <f>Inundación!$D$62</f>
        <v>-2.679302479085992</v>
      </c>
      <c r="G165" s="44">
        <f t="shared" si="63"/>
        <v>0.032819458821015134</v>
      </c>
      <c r="H165" s="40">
        <f>Inundación!$B$48</f>
        <v>2.078238904639024</v>
      </c>
      <c r="I165" s="2">
        <f t="shared" si="64"/>
        <v>-0.6802022291624515</v>
      </c>
      <c r="J165" s="53">
        <f t="shared" si="65"/>
        <v>-0.6802022291624515</v>
      </c>
      <c r="K165" s="53">
        <f>Inundación!$B$62/Inundación!$B$3*COS(RADIANS(E165))</f>
        <v>0</v>
      </c>
      <c r="L165" s="52">
        <f t="shared" si="66"/>
        <v>15.099999999999962</v>
      </c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N165" s="49"/>
      <c r="AO165" s="50"/>
      <c r="AP165" s="45">
        <f t="shared" si="68"/>
        <v>0.03806674840324591</v>
      </c>
      <c r="AQ165" s="47">
        <f t="shared" si="62"/>
        <v>16.29999999999996</v>
      </c>
      <c r="AR165" s="45">
        <f t="shared" si="61"/>
        <v>0.28448866807507506</v>
      </c>
    </row>
    <row r="166" spans="5:44" ht="12.75">
      <c r="E166" s="52">
        <f t="shared" si="67"/>
        <v>15.199999999999962</v>
      </c>
      <c r="F166" s="40">
        <f>Inundación!$D$62</f>
        <v>-2.679302479085992</v>
      </c>
      <c r="G166" s="44">
        <f t="shared" si="63"/>
        <v>0.03324229684543271</v>
      </c>
      <c r="H166" s="40">
        <f>Inundación!$B$48</f>
        <v>2.078238904639024</v>
      </c>
      <c r="I166" s="2">
        <f t="shared" si="64"/>
        <v>-0.6843706629724299</v>
      </c>
      <c r="J166" s="53">
        <f t="shared" si="65"/>
        <v>-0.6843706629724299</v>
      </c>
      <c r="K166" s="53">
        <f>Inundación!$B$62/Inundación!$B$3*COS(RADIANS(E166))</f>
        <v>0</v>
      </c>
      <c r="L166" s="52">
        <f t="shared" si="66"/>
        <v>15.199999999999962</v>
      </c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N166" s="49"/>
      <c r="AO166" s="50"/>
      <c r="AP166" s="45">
        <f t="shared" si="68"/>
        <v>0.03851655664976414</v>
      </c>
      <c r="AQ166" s="47">
        <f t="shared" si="62"/>
        <v>16.399999999999963</v>
      </c>
      <c r="AR166" s="45">
        <f t="shared" si="61"/>
        <v>0.2862339973270694</v>
      </c>
    </row>
    <row r="167" spans="5:44" ht="12.75">
      <c r="E167" s="52">
        <f t="shared" si="67"/>
        <v>15.299999999999962</v>
      </c>
      <c r="F167" s="40">
        <f>Inundación!$D$62</f>
        <v>-2.679302479085992</v>
      </c>
      <c r="G167" s="44">
        <f t="shared" si="63"/>
        <v>0.03366833996788431</v>
      </c>
      <c r="H167" s="40">
        <f>Inundación!$B$48</f>
        <v>2.078238904639024</v>
      </c>
      <c r="I167" s="2">
        <f t="shared" si="64"/>
        <v>-0.6885322942889092</v>
      </c>
      <c r="J167" s="53">
        <f t="shared" si="65"/>
        <v>-0.6885322942889092</v>
      </c>
      <c r="K167" s="53">
        <f>Inundación!$B$62/Inundación!$B$3*COS(RADIANS(E167))</f>
        <v>0</v>
      </c>
      <c r="L167" s="52">
        <f t="shared" si="66"/>
        <v>15.299999999999962</v>
      </c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N167" s="49"/>
      <c r="AO167" s="50"/>
      <c r="AP167" s="45">
        <f t="shared" si="68"/>
        <v>0.038967480729896836</v>
      </c>
      <c r="AQ167" s="47">
        <f t="shared" si="62"/>
        <v>16.499999999999964</v>
      </c>
      <c r="AR167" s="45">
        <f t="shared" si="61"/>
        <v>0.2879793265790638</v>
      </c>
    </row>
    <row r="168" spans="5:44" ht="12.75">
      <c r="E168" s="52">
        <f t="shared" si="67"/>
        <v>15.399999999999961</v>
      </c>
      <c r="F168" s="40">
        <f>Inundación!$D$62</f>
        <v>-2.679302479085992</v>
      </c>
      <c r="G168" s="44">
        <f t="shared" si="63"/>
        <v>0.034097414083001626</v>
      </c>
      <c r="H168" s="40">
        <f>Inundación!$B$48</f>
        <v>2.078238904639024</v>
      </c>
      <c r="I168" s="2">
        <f t="shared" si="64"/>
        <v>-0.6926871742919881</v>
      </c>
      <c r="J168" s="53">
        <f t="shared" si="65"/>
        <v>-0.6926871742919881</v>
      </c>
      <c r="K168" s="53">
        <f>Inundación!$B$62/Inundación!$B$3*COS(RADIANS(E168))</f>
        <v>0</v>
      </c>
      <c r="L168" s="52">
        <f t="shared" si="66"/>
        <v>15.399999999999961</v>
      </c>
      <c r="AN168" s="49"/>
      <c r="AO168" s="50"/>
      <c r="AP168" s="45">
        <f t="shared" si="68"/>
        <v>0.0394193465382757</v>
      </c>
      <c r="AQ168" s="47">
        <f t="shared" si="62"/>
        <v>16.599999999999966</v>
      </c>
      <c r="AR168" s="45">
        <f t="shared" si="61"/>
        <v>0.2897246558310581</v>
      </c>
    </row>
    <row r="169" spans="5:44" ht="12.75">
      <c r="E169" s="52">
        <f t="shared" si="67"/>
        <v>15.499999999999961</v>
      </c>
      <c r="F169" s="40">
        <f>Inundación!$D$62</f>
        <v>-2.679302479085992</v>
      </c>
      <c r="G169" s="44">
        <f t="shared" si="63"/>
        <v>0.03452934508541636</v>
      </c>
      <c r="H169" s="40">
        <f>Inundación!$B$48</f>
        <v>2.078238904639024</v>
      </c>
      <c r="I169" s="2">
        <f t="shared" si="64"/>
        <v>-0.6968353566532934</v>
      </c>
      <c r="J169" s="53">
        <f t="shared" si="65"/>
        <v>-0.6968353566532934</v>
      </c>
      <c r="K169" s="53">
        <f>Inundación!$B$62/Inundación!$B$3*COS(RADIANS(E169))</f>
        <v>0</v>
      </c>
      <c r="L169" s="52">
        <f t="shared" si="66"/>
        <v>15.499999999999961</v>
      </c>
      <c r="AN169" s="49"/>
      <c r="AO169" s="50"/>
      <c r="AP169" s="45">
        <f t="shared" si="68"/>
        <v>0.039871979969532435</v>
      </c>
      <c r="AQ169" s="47">
        <f t="shared" si="62"/>
        <v>16.699999999999967</v>
      </c>
      <c r="AR169" s="45">
        <f t="shared" si="61"/>
        <v>0.29146998508305244</v>
      </c>
    </row>
    <row r="170" spans="5:44" ht="12.75">
      <c r="E170" s="52">
        <f t="shared" si="67"/>
        <v>15.59999999999996</v>
      </c>
      <c r="F170" s="40">
        <f>Inundación!$D$62</f>
        <v>-2.679302479085992</v>
      </c>
      <c r="G170" s="44">
        <f t="shared" si="63"/>
        <v>0.03496395886976022</v>
      </c>
      <c r="H170" s="40">
        <f>Inundación!$B$48</f>
        <v>2.078238904639024</v>
      </c>
      <c r="I170" s="2">
        <f t="shared" si="64"/>
        <v>-0.7009768975334051</v>
      </c>
      <c r="J170" s="53">
        <f t="shared" si="65"/>
        <v>-0.7009768975334051</v>
      </c>
      <c r="K170" s="53">
        <f>Inundación!$B$62/Inundación!$B$3*COS(RADIANS(E170))</f>
        <v>0</v>
      </c>
      <c r="L170" s="52">
        <f t="shared" si="66"/>
        <v>15.59999999999996</v>
      </c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N170" s="49"/>
      <c r="AO170" s="50"/>
      <c r="AP170" s="45">
        <f t="shared" si="68"/>
        <v>0.04032520691829877</v>
      </c>
      <c r="AQ170" s="47">
        <f t="shared" si="62"/>
        <v>16.79999999999997</v>
      </c>
      <c r="AR170" s="45">
        <f t="shared" si="61"/>
        <v>0.29321531433504683</v>
      </c>
    </row>
    <row r="171" spans="5:44" ht="12.75">
      <c r="E171" s="52">
        <f t="shared" si="67"/>
        <v>15.69999999999996</v>
      </c>
      <c r="F171" s="40">
        <f>Inundación!$D$62</f>
        <v>-2.679302479085992</v>
      </c>
      <c r="G171" s="44">
        <f t="shared" si="63"/>
        <v>0.035401081330664906</v>
      </c>
      <c r="H171" s="40">
        <f>Inundación!$B$48</f>
        <v>2.078238904639024</v>
      </c>
      <c r="I171" s="2">
        <f t="shared" si="64"/>
        <v>-0.7051118555792455</v>
      </c>
      <c r="J171" s="53">
        <f t="shared" si="65"/>
        <v>-0.7051118555792455</v>
      </c>
      <c r="K171" s="53">
        <f>Inundación!$B$62/Inundación!$B$3*COS(RADIANS(E171))</f>
        <v>0</v>
      </c>
      <c r="L171" s="52">
        <f t="shared" si="66"/>
        <v>15.69999999999996</v>
      </c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N171" s="49"/>
      <c r="AO171" s="50"/>
      <c r="AP171" s="45">
        <f t="shared" si="68"/>
        <v>0.04077885327920637</v>
      </c>
      <c r="AQ171" s="47">
        <f t="shared" si="62"/>
        <v>16.89999999999997</v>
      </c>
      <c r="AR171" s="45">
        <f t="shared" si="61"/>
        <v>0.29496064358704116</v>
      </c>
    </row>
    <row r="172" spans="5:44" ht="12.75">
      <c r="E172" s="52">
        <f t="shared" si="67"/>
        <v>15.79999999999996</v>
      </c>
      <c r="F172" s="40">
        <f>Inundación!$D$62</f>
        <v>-2.679302479085992</v>
      </c>
      <c r="G172" s="44">
        <f t="shared" si="63"/>
        <v>0.03584053836276211</v>
      </c>
      <c r="H172" s="40">
        <f>Inundación!$B$48</f>
        <v>2.078238904639024</v>
      </c>
      <c r="I172" s="2">
        <f t="shared" si="64"/>
        <v>-0.7092402919214293</v>
      </c>
      <c r="J172" s="53">
        <f t="shared" si="65"/>
        <v>-0.7092402919214293</v>
      </c>
      <c r="K172" s="53">
        <f>Inundación!$B$62/Inundación!$B$3*COS(RADIANS(E172))</f>
        <v>0</v>
      </c>
      <c r="L172" s="52">
        <f t="shared" si="66"/>
        <v>15.79999999999996</v>
      </c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N172" s="49"/>
      <c r="AO172" s="50"/>
      <c r="AP172" s="45">
        <f t="shared" si="68"/>
        <v>0.04123274494688697</v>
      </c>
      <c r="AQ172" s="47">
        <f t="shared" si="62"/>
        <v>16.99999999999997</v>
      </c>
      <c r="AR172" s="45">
        <f t="shared" si="61"/>
        <v>0.29670597283903555</v>
      </c>
    </row>
    <row r="173" spans="5:44" ht="12.75">
      <c r="E173" s="52">
        <f t="shared" si="67"/>
        <v>15.89999999999996</v>
      </c>
      <c r="F173" s="40">
        <f>Inundación!$D$62</f>
        <v>-2.679302479085992</v>
      </c>
      <c r="G173" s="44">
        <f t="shared" si="63"/>
        <v>0.036282155860683576</v>
      </c>
      <c r="H173" s="40">
        <f>Inundación!$B$48</f>
        <v>2.078238904639024</v>
      </c>
      <c r="I173" s="2">
        <f t="shared" si="64"/>
        <v>-0.7133622701715785</v>
      </c>
      <c r="J173" s="53">
        <f t="shared" si="65"/>
        <v>-0.7133622701715785</v>
      </c>
      <c r="K173" s="53">
        <f>Inundación!$B$62/Inundación!$B$3*COS(RADIANS(E173))</f>
        <v>0</v>
      </c>
      <c r="L173" s="52">
        <f t="shared" si="66"/>
        <v>15.89999999999996</v>
      </c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N173" s="49"/>
      <c r="AO173" s="50"/>
      <c r="AP173" s="45">
        <f t="shared" si="68"/>
        <v>0.04168670781597226</v>
      </c>
      <c r="AQ173" s="47">
        <f t="shared" si="62"/>
        <v>17.099999999999973</v>
      </c>
      <c r="AR173" s="45">
        <f t="shared" si="61"/>
        <v>0.2984513020910299</v>
      </c>
    </row>
    <row r="174" spans="5:44" ht="12.75">
      <c r="E174" s="52">
        <f t="shared" si="67"/>
        <v>15.99999999999996</v>
      </c>
      <c r="F174" s="40">
        <f>Inundación!$D$62</f>
        <v>-2.679302479085992</v>
      </c>
      <c r="G174" s="44">
        <f t="shared" si="63"/>
        <v>0.03672575971906098</v>
      </c>
      <c r="H174" s="40">
        <f>Inundación!$B$48</f>
        <v>2.078238904639024</v>
      </c>
      <c r="I174" s="2">
        <f t="shared" si="64"/>
        <v>-0.7174778564195968</v>
      </c>
      <c r="J174" s="53">
        <f t="shared" si="65"/>
        <v>-0.7174778564195968</v>
      </c>
      <c r="K174" s="53">
        <f>Inundación!$B$62/Inundación!$B$3*COS(RADIANS(E174))</f>
        <v>0</v>
      </c>
      <c r="L174" s="52">
        <f t="shared" si="66"/>
        <v>15.99999999999996</v>
      </c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N174" s="49"/>
      <c r="AO174" s="50"/>
      <c r="AP174" s="45">
        <f t="shared" si="68"/>
        <v>0.04214056778109394</v>
      </c>
      <c r="AQ174" s="47">
        <f t="shared" si="62"/>
        <v>17.199999999999974</v>
      </c>
      <c r="AR174" s="45">
        <f t="shared" si="61"/>
        <v>0.3001966313430242</v>
      </c>
    </row>
    <row r="175" spans="5:44" ht="12.75">
      <c r="E175" s="52">
        <f t="shared" si="67"/>
        <v>16.09999999999996</v>
      </c>
      <c r="F175" s="40">
        <f>Inundación!$D$62</f>
        <v>-2.679302479085992</v>
      </c>
      <c r="G175" s="44">
        <f t="shared" si="63"/>
        <v>0.037171175832526035</v>
      </c>
      <c r="H175" s="40">
        <f>Inundación!$B$48</f>
        <v>2.078238904639024</v>
      </c>
      <c r="I175" s="2">
        <f t="shared" si="64"/>
        <v>-0.7215871192309107</v>
      </c>
      <c r="J175" s="53">
        <f t="shared" si="65"/>
        <v>-0.7215871192309107</v>
      </c>
      <c r="K175" s="53">
        <f>Inundación!$B$62/Inundación!$B$3*COS(RADIANS(E175))</f>
        <v>0</v>
      </c>
      <c r="L175" s="52">
        <f t="shared" si="66"/>
        <v>16.09999999999996</v>
      </c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N175" s="49"/>
      <c r="AO175" s="50"/>
      <c r="AP175" s="45">
        <f t="shared" si="68"/>
        <v>0.04259415073688375</v>
      </c>
      <c r="AQ175" s="47">
        <f t="shared" si="62"/>
        <v>17.299999999999976</v>
      </c>
      <c r="AR175" s="45">
        <f t="shared" si="61"/>
        <v>0.3019419605950186</v>
      </c>
    </row>
    <row r="176" spans="5:44" ht="12.75">
      <c r="E176" s="52">
        <f t="shared" si="67"/>
        <v>16.19999999999996</v>
      </c>
      <c r="F176" s="40">
        <f>Inundación!$D$62</f>
        <v>-2.679302479085992</v>
      </c>
      <c r="G176" s="44">
        <f t="shared" si="63"/>
        <v>0.037618230095710435</v>
      </c>
      <c r="H176" s="40">
        <f>Inundación!$B$48</f>
        <v>2.078238904639024</v>
      </c>
      <c r="I176" s="2">
        <f t="shared" si="64"/>
        <v>-0.7256901296436694</v>
      </c>
      <c r="J176" s="53">
        <f t="shared" si="65"/>
        <v>-0.7256901296436694</v>
      </c>
      <c r="K176" s="53">
        <f>Inundación!$B$62/Inundación!$B$3*COS(RADIANS(E176))</f>
        <v>0</v>
      </c>
      <c r="L176" s="52">
        <f t="shared" si="66"/>
        <v>16.19999999999996</v>
      </c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N176" s="49"/>
      <c r="AO176" s="50"/>
      <c r="AP176" s="45">
        <f t="shared" si="68"/>
        <v>0.04304728257797335</v>
      </c>
      <c r="AQ176" s="47">
        <f t="shared" si="62"/>
        <v>17.399999999999977</v>
      </c>
      <c r="AR176" s="45">
        <f t="shared" si="61"/>
        <v>0.30368728984701293</v>
      </c>
    </row>
    <row r="177" spans="5:44" ht="12.75">
      <c r="E177" s="52">
        <f t="shared" si="67"/>
        <v>16.29999999999996</v>
      </c>
      <c r="F177" s="40">
        <f>Inundación!$D$62</f>
        <v>-2.679302479085992</v>
      </c>
      <c r="G177" s="44">
        <f t="shared" si="63"/>
        <v>0.03806674840324591</v>
      </c>
      <c r="H177" s="40">
        <f>Inundación!$B$48</f>
        <v>2.078238904639024</v>
      </c>
      <c r="I177" s="2">
        <f t="shared" si="64"/>
        <v>-0.7297869611659109</v>
      </c>
      <c r="J177" s="53">
        <f t="shared" si="65"/>
        <v>-0.7297869611659109</v>
      </c>
      <c r="K177" s="53">
        <f>Inundación!$B$62/Inundación!$B$3*COS(RADIANS(E177))</f>
        <v>0</v>
      </c>
      <c r="L177" s="52">
        <f t="shared" si="66"/>
        <v>16.29999999999996</v>
      </c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N177" s="49"/>
      <c r="AO177" s="50"/>
      <c r="AP177" s="45">
        <f t="shared" si="68"/>
        <v>0.04349978919899447</v>
      </c>
      <c r="AQ177" s="47">
        <f t="shared" si="62"/>
        <v>17.49999999999998</v>
      </c>
      <c r="AR177" s="45">
        <f t="shared" si="61"/>
        <v>0.3054326190990073</v>
      </c>
    </row>
    <row r="178" spans="5:44" ht="12.75">
      <c r="E178" s="52">
        <f t="shared" si="67"/>
        <v>16.399999999999963</v>
      </c>
      <c r="F178" s="40">
        <f>Inundación!$D$62</f>
        <v>-2.679302479085992</v>
      </c>
      <c r="G178" s="44">
        <f t="shared" si="63"/>
        <v>0.03851655664976414</v>
      </c>
      <c r="H178" s="40">
        <f>Inundación!$B$48</f>
        <v>2.078238904639024</v>
      </c>
      <c r="I178" s="2">
        <f t="shared" si="64"/>
        <v>-0.7338776897726877</v>
      </c>
      <c r="J178" s="53">
        <f t="shared" si="65"/>
        <v>-0.7338776897726877</v>
      </c>
      <c r="K178" s="53">
        <f>Inundación!$B$62/Inundación!$B$3*COS(RADIANS(E178))</f>
        <v>0</v>
      </c>
      <c r="L178" s="52">
        <f t="shared" si="66"/>
        <v>16.399999999999963</v>
      </c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N178" s="49"/>
      <c r="AO178" s="50"/>
      <c r="AP178" s="45">
        <f t="shared" si="68"/>
        <v>0.043951496494578794</v>
      </c>
      <c r="AQ178" s="47">
        <f t="shared" si="62"/>
        <v>17.59999999999998</v>
      </c>
      <c r="AR178" s="45">
        <f t="shared" si="61"/>
        <v>0.30717794835100165</v>
      </c>
    </row>
    <row r="179" spans="5:44" ht="12.75">
      <c r="E179" s="52">
        <f t="shared" si="67"/>
        <v>16.499999999999964</v>
      </c>
      <c r="F179" s="40">
        <f>Inundación!$D$62</f>
        <v>-2.679302479085992</v>
      </c>
      <c r="G179" s="44">
        <f t="shared" si="63"/>
        <v>0.038967480729896836</v>
      </c>
      <c r="H179" s="40">
        <f>Inundación!$B$48</f>
        <v>2.078238904639024</v>
      </c>
      <c r="I179" s="2">
        <f t="shared" si="64"/>
        <v>-0.7379623939031583</v>
      </c>
      <c r="J179" s="53">
        <f t="shared" si="65"/>
        <v>-0.7379623939031583</v>
      </c>
      <c r="K179" s="53">
        <f>Inundación!$B$62/Inundación!$B$3*COS(RADIANS(E179))</f>
        <v>0</v>
      </c>
      <c r="L179" s="52">
        <f t="shared" si="66"/>
        <v>16.499999999999964</v>
      </c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N179" s="49"/>
      <c r="AO179" s="50"/>
      <c r="AP179" s="45">
        <f t="shared" si="68"/>
        <v>0.044402230359358044</v>
      </c>
      <c r="AQ179" s="47">
        <f t="shared" si="62"/>
        <v>17.69999999999998</v>
      </c>
      <c r="AR179" s="45">
        <f t="shared" si="61"/>
        <v>0.308923277602996</v>
      </c>
    </row>
    <row r="180" spans="5:44" ht="12.75">
      <c r="E180" s="52">
        <f t="shared" si="67"/>
        <v>16.599999999999966</v>
      </c>
      <c r="F180" s="40">
        <f>Inundación!$D$62</f>
        <v>-2.679302479085992</v>
      </c>
      <c r="G180" s="44">
        <f t="shared" si="63"/>
        <v>0.0394193465382757</v>
      </c>
      <c r="H180" s="40">
        <f>Inundación!$B$48</f>
        <v>2.078238904639024</v>
      </c>
      <c r="I180" s="2">
        <f t="shared" si="64"/>
        <v>-0.7420411544576392</v>
      </c>
      <c r="J180" s="53">
        <f t="shared" si="65"/>
        <v>-0.7420411544576392</v>
      </c>
      <c r="K180" s="53">
        <f>Inundación!$B$62/Inundación!$B$3*COS(RADIANS(E180))</f>
        <v>0</v>
      </c>
      <c r="L180" s="52">
        <f t="shared" si="66"/>
        <v>16.599999999999966</v>
      </c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N180" s="49"/>
      <c r="AO180" s="50"/>
      <c r="AP180" s="45">
        <f t="shared" si="68"/>
        <v>0.04485181668796394</v>
      </c>
      <c r="AQ180" s="47">
        <f t="shared" si="62"/>
        <v>17.799999999999983</v>
      </c>
      <c r="AR180" s="45">
        <f t="shared" si="61"/>
        <v>0.31066860685499037</v>
      </c>
    </row>
    <row r="181" spans="5:44" ht="12.75">
      <c r="E181" s="52">
        <f t="shared" si="67"/>
        <v>16.699999999999967</v>
      </c>
      <c r="F181" s="40">
        <f>Inundación!$D$62</f>
        <v>-2.679302479085992</v>
      </c>
      <c r="G181" s="44">
        <f t="shared" si="63"/>
        <v>0.039871979969532435</v>
      </c>
      <c r="H181" s="40">
        <f>Inundación!$B$48</f>
        <v>2.078238904639024</v>
      </c>
      <c r="I181" s="2">
        <f t="shared" si="64"/>
        <v>-0.7461140547946215</v>
      </c>
      <c r="J181" s="53">
        <f t="shared" si="65"/>
        <v>-0.7461140547946215</v>
      </c>
      <c r="K181" s="53">
        <f>Inundación!$B$62/Inundación!$B$3*COS(RADIANS(E181))</f>
        <v>0</v>
      </c>
      <c r="L181" s="52">
        <f t="shared" si="66"/>
        <v>16.699999999999967</v>
      </c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N181" s="49"/>
      <c r="AO181" s="50"/>
      <c r="AP181" s="45">
        <f t="shared" si="68"/>
        <v>0.04530008137502814</v>
      </c>
      <c r="AQ181" s="47">
        <f t="shared" si="62"/>
        <v>17.899999999999984</v>
      </c>
      <c r="AR181" s="45">
        <f t="shared" si="61"/>
        <v>0.3124139361069847</v>
      </c>
    </row>
    <row r="182" spans="5:44" ht="12.75">
      <c r="E182" s="52">
        <f t="shared" si="67"/>
        <v>16.79999999999997</v>
      </c>
      <c r="F182" s="40">
        <f>Inundación!$D$62</f>
        <v>-2.679302479085992</v>
      </c>
      <c r="G182" s="44">
        <f t="shared" si="63"/>
        <v>0.04032520691829877</v>
      </c>
      <c r="H182" s="40">
        <f>Inundación!$B$48</f>
        <v>2.078238904639024</v>
      </c>
      <c r="I182" s="2">
        <f t="shared" si="64"/>
        <v>-0.750181180727749</v>
      </c>
      <c r="J182" s="53">
        <f t="shared" si="65"/>
        <v>-0.750181180727749</v>
      </c>
      <c r="K182" s="53">
        <f>Inundación!$B$62/Inundación!$B$3*COS(RADIANS(E182))</f>
        <v>0</v>
      </c>
      <c r="L182" s="52">
        <f t="shared" si="66"/>
        <v>16.79999999999997</v>
      </c>
      <c r="T182" s="45"/>
      <c r="AN182" s="49"/>
      <c r="AO182" s="50"/>
      <c r="AP182" s="45">
        <f t="shared" si="68"/>
        <v>0.0457468503151824</v>
      </c>
      <c r="AQ182" s="47">
        <f t="shared" si="62"/>
        <v>17.999999999999986</v>
      </c>
      <c r="AR182" s="45">
        <f t="shared" si="61"/>
        <v>0.3141592653589791</v>
      </c>
    </row>
    <row r="183" spans="5:44" ht="12.75">
      <c r="E183" s="52">
        <f t="shared" si="67"/>
        <v>16.89999999999997</v>
      </c>
      <c r="F183" s="40">
        <f>Inundación!$D$62</f>
        <v>-2.679302479085992</v>
      </c>
      <c r="G183" s="44">
        <f t="shared" si="63"/>
        <v>0.04077885327920637</v>
      </c>
      <c r="H183" s="40">
        <f>Inundación!$B$48</f>
        <v>2.078238904639024</v>
      </c>
      <c r="I183" s="2">
        <f t="shared" si="64"/>
        <v>-0.7542426205227606</v>
      </c>
      <c r="J183" s="53">
        <f t="shared" si="65"/>
        <v>-0.7542426205227606</v>
      </c>
      <c r="K183" s="53">
        <f>Inundación!$B$62/Inundación!$B$3*COS(RADIANS(E183))</f>
        <v>0</v>
      </c>
      <c r="L183" s="52">
        <f t="shared" si="66"/>
        <v>16.89999999999997</v>
      </c>
      <c r="AN183" s="49"/>
      <c r="AO183" s="50"/>
      <c r="AP183" s="45">
        <f t="shared" si="68"/>
        <v>0.04619194940305838</v>
      </c>
      <c r="AQ183" s="47">
        <f t="shared" si="62"/>
        <v>18.099999999999987</v>
      </c>
      <c r="AR183" s="45">
        <f t="shared" si="61"/>
        <v>0.3159045946109734</v>
      </c>
    </row>
    <row r="184" spans="5:44" ht="12.75">
      <c r="E184" s="52">
        <f t="shared" si="67"/>
        <v>16.99999999999997</v>
      </c>
      <c r="F184" s="40">
        <f>Inundación!$D$62</f>
        <v>-2.679302479085992</v>
      </c>
      <c r="G184" s="44">
        <f t="shared" si="63"/>
        <v>0.04123274494688697</v>
      </c>
      <c r="H184" s="40">
        <f>Inundación!$B$48</f>
        <v>2.078238904639024</v>
      </c>
      <c r="I184" s="2">
        <f t="shared" si="64"/>
        <v>-0.7582984648943948</v>
      </c>
      <c r="J184" s="53">
        <f t="shared" si="65"/>
        <v>-0.7582984648943948</v>
      </c>
      <c r="K184" s="53">
        <f>Inundación!$B$62/Inundación!$B$3*COS(RADIANS(E184))</f>
        <v>0</v>
      </c>
      <c r="L184" s="52">
        <f t="shared" si="66"/>
        <v>16.99999999999997</v>
      </c>
      <c r="AN184" s="49"/>
      <c r="AO184" s="50"/>
      <c r="AP184" s="45">
        <f t="shared" si="68"/>
        <v>0.046635204533287816</v>
      </c>
      <c r="AQ184" s="47">
        <f t="shared" si="62"/>
        <v>18.19999999999999</v>
      </c>
      <c r="AR184" s="45">
        <f t="shared" si="61"/>
        <v>0.31764992386296775</v>
      </c>
    </row>
    <row r="185" spans="5:44" ht="12.75">
      <c r="E185" s="52">
        <f t="shared" si="67"/>
        <v>17.099999999999973</v>
      </c>
      <c r="F185" s="40">
        <f>Inundación!$D$62</f>
        <v>-2.679302479085992</v>
      </c>
      <c r="G185" s="44">
        <f t="shared" si="63"/>
        <v>0.04168670781597226</v>
      </c>
      <c r="H185" s="40">
        <f>Inundación!$B$48</f>
        <v>2.078238904639024</v>
      </c>
      <c r="I185" s="2">
        <f t="shared" si="64"/>
        <v>-0.762348807003257</v>
      </c>
      <c r="J185" s="53">
        <f t="shared" si="65"/>
        <v>-0.762348807003257</v>
      </c>
      <c r="K185" s="53">
        <f>Inundación!$B$62/Inundación!$B$3*COS(RADIANS(E185))</f>
        <v>0</v>
      </c>
      <c r="L185" s="52">
        <f t="shared" si="66"/>
        <v>17.099999999999973</v>
      </c>
      <c r="AN185" s="49"/>
      <c r="AO185" s="50"/>
      <c r="AP185" s="45">
        <f t="shared" si="68"/>
        <v>0.0470764416005024</v>
      </c>
      <c r="AQ185" s="47">
        <f t="shared" si="62"/>
        <v>18.29999999999999</v>
      </c>
      <c r="AR185" s="45">
        <f t="shared" si="61"/>
        <v>0.31939525311496214</v>
      </c>
    </row>
    <row r="186" spans="5:44" ht="12.75">
      <c r="E186" s="52">
        <f t="shared" si="67"/>
        <v>17.199999999999974</v>
      </c>
      <c r="F186" s="40">
        <f>Inundación!$D$62</f>
        <v>-2.679302479085992</v>
      </c>
      <c r="G186" s="44">
        <f t="shared" si="63"/>
        <v>0.04214056778109394</v>
      </c>
      <c r="H186" s="40">
        <f>Inundación!$B$48</f>
        <v>2.078238904639024</v>
      </c>
      <c r="I186" s="2">
        <f t="shared" si="64"/>
        <v>-0.7663937424526512</v>
      </c>
      <c r="J186" s="53">
        <f t="shared" si="65"/>
        <v>-0.7663937424526512</v>
      </c>
      <c r="K186" s="53">
        <f>Inundación!$B$62/Inundación!$B$3*COS(RADIANS(E186))</f>
        <v>0</v>
      </c>
      <c r="L186" s="52">
        <f t="shared" si="66"/>
        <v>17.199999999999974</v>
      </c>
      <c r="AN186" s="49"/>
      <c r="AO186" s="50"/>
      <c r="AP186" s="45">
        <f t="shared" si="68"/>
        <v>0.04751548649933384</v>
      </c>
      <c r="AQ186" s="47">
        <f t="shared" si="62"/>
        <v>18.39999999999999</v>
      </c>
      <c r="AR186" s="45">
        <f t="shared" si="61"/>
        <v>0.3211405823669565</v>
      </c>
    </row>
    <row r="187" spans="5:44" ht="12.75">
      <c r="E187" s="52">
        <f t="shared" si="67"/>
        <v>17.299999999999976</v>
      </c>
      <c r="F187" s="40">
        <f>Inundación!$D$62</f>
        <v>-2.679302479085992</v>
      </c>
      <c r="G187" s="44">
        <f t="shared" si="63"/>
        <v>0.04259415073688375</v>
      </c>
      <c r="H187" s="40">
        <f>Inundación!$B$48</f>
        <v>2.078238904639024</v>
      </c>
      <c r="I187" s="2">
        <f t="shared" si="64"/>
        <v>-0.7704333692853732</v>
      </c>
      <c r="J187" s="53">
        <f t="shared" si="65"/>
        <v>-0.7704333692853732</v>
      </c>
      <c r="K187" s="53">
        <f>Inundación!$B$62/Inundación!$B$3*COS(RADIANS(E187))</f>
        <v>0</v>
      </c>
      <c r="L187" s="52">
        <f t="shared" si="66"/>
        <v>17.299999999999976</v>
      </c>
      <c r="AN187" s="49"/>
      <c r="AO187" s="50"/>
      <c r="AP187" s="45">
        <f t="shared" si="68"/>
        <v>0.047952165124413845</v>
      </c>
      <c r="AQ187" s="47">
        <f t="shared" si="62"/>
        <v>18.499999999999993</v>
      </c>
      <c r="AR187" s="45">
        <f t="shared" si="61"/>
        <v>0.32288591161895086</v>
      </c>
    </row>
    <row r="188" spans="5:44" ht="12.75">
      <c r="E188" s="52">
        <f t="shared" si="67"/>
        <v>17.399999999999977</v>
      </c>
      <c r="F188" s="40">
        <f>Inundación!$D$62</f>
        <v>-2.679302479085992</v>
      </c>
      <c r="G188" s="44">
        <f t="shared" si="63"/>
        <v>0.04304728257797335</v>
      </c>
      <c r="H188" s="40">
        <f>Inundación!$B$48</f>
        <v>2.078238904639024</v>
      </c>
      <c r="I188" s="2">
        <f t="shared" si="64"/>
        <v>-0.774467787980468</v>
      </c>
      <c r="J188" s="53">
        <f t="shared" si="65"/>
        <v>-0.774467787980468</v>
      </c>
      <c r="K188" s="53">
        <f>Inundación!$B$62/Inundación!$B$3*COS(RADIANS(E188))</f>
        <v>0</v>
      </c>
      <c r="L188" s="52">
        <f t="shared" si="66"/>
        <v>17.399999999999977</v>
      </c>
      <c r="AN188" s="49"/>
      <c r="AO188" s="50"/>
      <c r="AP188" s="45">
        <f t="shared" si="68"/>
        <v>0.0483863033703741</v>
      </c>
      <c r="AQ188" s="47">
        <f t="shared" si="62"/>
        <v>18.599999999999994</v>
      </c>
      <c r="AR188" s="45">
        <f t="shared" si="61"/>
        <v>0.3246312408709452</v>
      </c>
    </row>
    <row r="189" spans="5:44" ht="12.75">
      <c r="E189" s="52">
        <f t="shared" si="67"/>
        <v>17.49999999999998</v>
      </c>
      <c r="F189" s="40">
        <f>Inundación!$D$62</f>
        <v>-2.679302479085992</v>
      </c>
      <c r="G189" s="44">
        <f t="shared" si="63"/>
        <v>0.04349978919899447</v>
      </c>
      <c r="H189" s="40">
        <f>Inundación!$B$48</f>
        <v>2.078238904639024</v>
      </c>
      <c r="I189" s="2">
        <f t="shared" si="64"/>
        <v>-0.77849710144995</v>
      </c>
      <c r="J189" s="53">
        <f t="shared" si="65"/>
        <v>-0.77849710144995</v>
      </c>
      <c r="K189" s="53">
        <f>Inundación!$B$62/Inundación!$B$3*COS(RADIANS(E189))</f>
        <v>0</v>
      </c>
      <c r="L189" s="52">
        <f t="shared" si="66"/>
        <v>17.49999999999998</v>
      </c>
      <c r="AN189" s="49"/>
      <c r="AO189" s="50"/>
      <c r="AP189" s="45">
        <f t="shared" si="68"/>
        <v>0.048817727131846324</v>
      </c>
      <c r="AQ189" s="47">
        <f t="shared" si="62"/>
        <v>18.699999999999996</v>
      </c>
      <c r="AR189" s="45">
        <f t="shared" si="61"/>
        <v>0.3263765701229395</v>
      </c>
    </row>
    <row r="190" spans="5:44" ht="12.75">
      <c r="E190" s="52">
        <f t="shared" si="67"/>
        <v>17.59999999999998</v>
      </c>
      <c r="F190" s="40">
        <f>Inundación!$D$62</f>
        <v>-2.679302479085992</v>
      </c>
      <c r="G190" s="44">
        <f t="shared" si="63"/>
        <v>0.043951496494578794</v>
      </c>
      <c r="H190" s="40">
        <f>Inundación!$B$48</f>
        <v>2.078238904639024</v>
      </c>
      <c r="I190" s="2">
        <f t="shared" si="64"/>
        <v>-0.782521415035486</v>
      </c>
      <c r="J190" s="53">
        <f t="shared" si="65"/>
        <v>-0.782521415035486</v>
      </c>
      <c r="K190" s="53">
        <f>Inundación!$B$62/Inundación!$B$3*COS(RADIANS(E190))</f>
        <v>0</v>
      </c>
      <c r="L190" s="52">
        <f t="shared" si="66"/>
        <v>17.59999999999998</v>
      </c>
      <c r="AN190" s="49"/>
      <c r="AO190" s="50"/>
      <c r="AP190" s="45">
        <f t="shared" si="68"/>
        <v>0.049246262303462233</v>
      </c>
      <c r="AQ190" s="47">
        <f t="shared" si="62"/>
        <v>18.799999999999997</v>
      </c>
      <c r="AR190" s="45">
        <f t="shared" si="61"/>
        <v>0.3281218993749339</v>
      </c>
    </row>
    <row r="191" spans="5:44" ht="12.75">
      <c r="E191" s="52">
        <f t="shared" si="67"/>
        <v>17.69999999999998</v>
      </c>
      <c r="F191" s="40">
        <f>Inundación!$D$62</f>
        <v>-2.679302479085992</v>
      </c>
      <c r="G191" s="44">
        <f t="shared" si="63"/>
        <v>0.044402230359358044</v>
      </c>
      <c r="H191" s="40">
        <f>Inundación!$B$48</f>
        <v>2.078238904639024</v>
      </c>
      <c r="I191" s="2">
        <f t="shared" si="64"/>
        <v>-0.7865408365050421</v>
      </c>
      <c r="J191" s="53">
        <f t="shared" si="65"/>
        <v>-0.7865408365050421</v>
      </c>
      <c r="K191" s="53">
        <f>Inundación!$B$62/Inundación!$B$3*COS(RADIANS(E191))</f>
        <v>0</v>
      </c>
      <c r="L191" s="52">
        <f t="shared" si="66"/>
        <v>17.69999999999998</v>
      </c>
      <c r="AN191" s="49"/>
      <c r="AO191" s="50"/>
      <c r="AP191" s="45">
        <f t="shared" si="68"/>
        <v>0.04967173477985352</v>
      </c>
      <c r="AQ191" s="47">
        <f t="shared" si="62"/>
        <v>18.9</v>
      </c>
      <c r="AR191" s="45">
        <f t="shared" si="61"/>
        <v>0.32986722862692824</v>
      </c>
    </row>
    <row r="192" spans="5:44" ht="12.75">
      <c r="E192" s="52">
        <f t="shared" si="67"/>
        <v>17.799999999999983</v>
      </c>
      <c r="F192" s="40">
        <f>Inundación!$D$62</f>
        <v>-2.679302479085992</v>
      </c>
      <c r="G192" s="44">
        <f t="shared" si="63"/>
        <v>0.04485181668796394</v>
      </c>
      <c r="H192" s="40">
        <f>Inundación!$B$48</f>
        <v>2.078238904639024</v>
      </c>
      <c r="I192" s="2">
        <f t="shared" si="64"/>
        <v>-0.7905554760494945</v>
      </c>
      <c r="J192" s="53">
        <f t="shared" si="65"/>
        <v>-0.7905554760494945</v>
      </c>
      <c r="K192" s="53">
        <f>Inundación!$B$62/Inundación!$B$3*COS(RADIANS(E192))</f>
        <v>0</v>
      </c>
      <c r="L192" s="52">
        <f t="shared" si="66"/>
        <v>17.799999999999983</v>
      </c>
      <c r="AN192" s="49"/>
      <c r="AO192" s="50"/>
      <c r="AP192" s="45">
        <f t="shared" si="68"/>
        <v>0.05009397045565188</v>
      </c>
      <c r="AQ192" s="47">
        <f t="shared" si="62"/>
        <v>19</v>
      </c>
      <c r="AR192" s="45">
        <f t="shared" si="61"/>
        <v>0.33161255787892263</v>
      </c>
    </row>
    <row r="193" spans="5:44" ht="12.75">
      <c r="E193" s="52">
        <f t="shared" si="67"/>
        <v>17.899999999999984</v>
      </c>
      <c r="F193" s="40">
        <f>Inundación!$D$62</f>
        <v>-2.679302479085992</v>
      </c>
      <c r="G193" s="44">
        <f t="shared" si="63"/>
        <v>0.04530008137502814</v>
      </c>
      <c r="H193" s="40">
        <f>Inundación!$B$48</f>
        <v>2.078238904639024</v>
      </c>
      <c r="I193" s="2">
        <f t="shared" si="64"/>
        <v>-0.7945654462792009</v>
      </c>
      <c r="J193" s="53">
        <f t="shared" si="65"/>
        <v>-0.7945654462792009</v>
      </c>
      <c r="K193" s="53">
        <f>Inundación!$B$62/Inundación!$B$3*COS(RADIANS(E193))</f>
        <v>0</v>
      </c>
      <c r="L193" s="52">
        <f t="shared" si="66"/>
        <v>17.899999999999984</v>
      </c>
      <c r="AN193" s="49"/>
      <c r="AO193" s="50"/>
      <c r="AP193" s="45">
        <f t="shared" si="68"/>
        <v>0.05051279522548903</v>
      </c>
      <c r="AQ193" s="47">
        <f t="shared" si="62"/>
        <v>19.1</v>
      </c>
      <c r="AR193" s="45">
        <f t="shared" si="61"/>
        <v>0.33335788713091696</v>
      </c>
    </row>
    <row r="194" spans="5:44" ht="12.75">
      <c r="E194" s="52">
        <f t="shared" si="67"/>
        <v>17.999999999999986</v>
      </c>
      <c r="F194" s="40">
        <f>Inundación!$D$62</f>
        <v>-2.679302479085992</v>
      </c>
      <c r="G194" s="44">
        <f t="shared" si="63"/>
        <v>0.0457468503151824</v>
      </c>
      <c r="H194" s="40">
        <f>Inundación!$B$48</f>
        <v>2.078238904639024</v>
      </c>
      <c r="I194" s="2">
        <f t="shared" si="64"/>
        <v>-0.7985708622205381</v>
      </c>
      <c r="J194" s="53">
        <f t="shared" si="65"/>
        <v>-0.7985708622205381</v>
      </c>
      <c r="K194" s="53">
        <f>Inundación!$B$62/Inundación!$B$3*COS(RADIANS(E194))</f>
        <v>0</v>
      </c>
      <c r="L194" s="52">
        <f t="shared" si="66"/>
        <v>17.999999999999986</v>
      </c>
      <c r="AN194" s="49"/>
      <c r="AO194" s="50"/>
      <c r="AP194" s="45">
        <f t="shared" si="68"/>
        <v>0.05092803498399666</v>
      </c>
      <c r="AQ194" s="47">
        <f t="shared" si="62"/>
        <v>19.200000000000003</v>
      </c>
      <c r="AR194" s="45">
        <f t="shared" si="61"/>
        <v>0.3351032163829113</v>
      </c>
    </row>
    <row r="195" spans="5:44" ht="12.75">
      <c r="E195" s="52">
        <f t="shared" si="67"/>
        <v>18.099999999999987</v>
      </c>
      <c r="F195" s="40">
        <f>Inundación!$D$62</f>
        <v>-2.679302479085992</v>
      </c>
      <c r="G195" s="44">
        <f t="shared" si="63"/>
        <v>0.04619194940305838</v>
      </c>
      <c r="H195" s="40">
        <f>Inundación!$B$48</f>
        <v>2.078238904639024</v>
      </c>
      <c r="I195" s="2">
        <f t="shared" si="64"/>
        <v>-0.8025718413124021</v>
      </c>
      <c r="J195" s="53">
        <f t="shared" si="65"/>
        <v>-0.8025718413124021</v>
      </c>
      <c r="K195" s="53">
        <f>Inundación!$B$62/Inundación!$B$3*COS(RADIANS(E195))</f>
        <v>0</v>
      </c>
      <c r="L195" s="52">
        <f t="shared" si="66"/>
        <v>18.099999999999987</v>
      </c>
      <c r="AN195" s="49"/>
      <c r="AO195" s="50"/>
      <c r="AP195" s="45">
        <f t="shared" si="68"/>
        <v>0.051339515625806506</v>
      </c>
      <c r="AQ195" s="47">
        <f t="shared" si="62"/>
        <v>19.300000000000004</v>
      </c>
      <c r="AR195" s="45">
        <f aca="true" t="shared" si="69" ref="AR195:AR258">RADIANS(AQ195)</f>
        <v>0.3368485456349057</v>
      </c>
    </row>
    <row r="196" spans="5:44" ht="12.75">
      <c r="E196" s="52">
        <f t="shared" si="67"/>
        <v>18.19999999999999</v>
      </c>
      <c r="F196" s="40">
        <f>Inundación!$D$62</f>
        <v>-2.679302479085992</v>
      </c>
      <c r="G196" s="44">
        <f t="shared" si="63"/>
        <v>0.046635204533287816</v>
      </c>
      <c r="H196" s="40">
        <f>Inundación!$B$48</f>
        <v>2.078238904639024</v>
      </c>
      <c r="I196" s="2">
        <f t="shared" si="64"/>
        <v>-0.806568503402671</v>
      </c>
      <c r="J196" s="53">
        <f t="shared" si="65"/>
        <v>-0.806568503402671</v>
      </c>
      <c r="K196" s="53">
        <f>Inundación!$B$62/Inundación!$B$3*COS(RADIANS(E196))</f>
        <v>0</v>
      </c>
      <c r="L196" s="52">
        <f t="shared" si="66"/>
        <v>18.19999999999999</v>
      </c>
      <c r="AN196" s="49"/>
      <c r="AO196" s="50"/>
      <c r="AP196" s="45">
        <f t="shared" si="68"/>
        <v>0.05174706304555025</v>
      </c>
      <c r="AQ196" s="47">
        <f aca="true" t="shared" si="70" ref="AQ196:AQ259">AQ195+0.1</f>
        <v>19.400000000000006</v>
      </c>
      <c r="AR196" s="45">
        <f t="shared" si="69"/>
        <v>0.3385938748869</v>
      </c>
    </row>
    <row r="197" spans="5:44" ht="12.75">
      <c r="E197" s="52">
        <f t="shared" si="67"/>
        <v>18.29999999999999</v>
      </c>
      <c r="F197" s="40">
        <f>Inundación!$D$62</f>
        <v>-2.679302479085992</v>
      </c>
      <c r="G197" s="44">
        <f t="shared" si="63"/>
        <v>0.0470764416005024</v>
      </c>
      <c r="H197" s="40">
        <f>Inundación!$B$48</f>
        <v>2.078238904639024</v>
      </c>
      <c r="I197" s="2">
        <f t="shared" si="64"/>
        <v>-0.8105609707446318</v>
      </c>
      <c r="J197" s="53">
        <f t="shared" si="65"/>
        <v>-0.8105609707446318</v>
      </c>
      <c r="K197" s="53">
        <f>Inundación!$B$62/Inundación!$B$3*COS(RADIANS(E197))</f>
        <v>0</v>
      </c>
      <c r="L197" s="52">
        <f t="shared" si="66"/>
        <v>18.29999999999999</v>
      </c>
      <c r="AN197" s="49"/>
      <c r="AO197" s="50"/>
      <c r="AP197" s="45">
        <f t="shared" si="68"/>
        <v>0.05215050313785959</v>
      </c>
      <c r="AQ197" s="47">
        <f t="shared" si="70"/>
        <v>19.500000000000007</v>
      </c>
      <c r="AR197" s="45">
        <f t="shared" si="69"/>
        <v>0.3403392041388944</v>
      </c>
    </row>
    <row r="198" spans="5:44" ht="12.75">
      <c r="E198" s="52">
        <f t="shared" si="67"/>
        <v>18.39999999999999</v>
      </c>
      <c r="F198" s="40">
        <f>Inundación!$D$62</f>
        <v>-2.679302479085992</v>
      </c>
      <c r="G198" s="44">
        <f t="shared" si="63"/>
        <v>0.04751548649933384</v>
      </c>
      <c r="H198" s="40">
        <f>Inundación!$B$48</f>
        <v>2.078238904639024</v>
      </c>
      <c r="I198" s="2">
        <f t="shared" si="64"/>
        <v>-0.8145493679933711</v>
      </c>
      <c r="J198" s="53">
        <f t="shared" si="65"/>
        <v>-0.8145493679933711</v>
      </c>
      <c r="K198" s="53">
        <f>Inundación!$B$62/Inundación!$B$3*COS(RADIANS(E198))</f>
        <v>0</v>
      </c>
      <c r="L198" s="52">
        <f t="shared" si="66"/>
        <v>18.39999999999999</v>
      </c>
      <c r="AN198" s="49"/>
      <c r="AO198" s="50"/>
      <c r="AP198" s="45">
        <f t="shared" si="68"/>
        <v>0.05254966179736625</v>
      </c>
      <c r="AQ198" s="47">
        <f t="shared" si="70"/>
        <v>19.60000000000001</v>
      </c>
      <c r="AR198" s="45">
        <f t="shared" si="69"/>
        <v>0.34208453339088873</v>
      </c>
    </row>
    <row r="199" spans="5:44" ht="12.75">
      <c r="E199" s="52">
        <f t="shared" si="67"/>
        <v>18.499999999999993</v>
      </c>
      <c r="F199" s="40">
        <f>Inundación!$D$62</f>
        <v>-2.679302479085992</v>
      </c>
      <c r="G199" s="44">
        <f t="shared" si="63"/>
        <v>0.047952165124413845</v>
      </c>
      <c r="H199" s="40">
        <f>Inundación!$B$48</f>
        <v>2.078238904639024</v>
      </c>
      <c r="I199" s="2">
        <f t="shared" si="64"/>
        <v>-0.8185338222021282</v>
      </c>
      <c r="J199" s="53">
        <f t="shared" si="65"/>
        <v>-0.8185338222021282</v>
      </c>
      <c r="K199" s="53">
        <f>Inundación!$B$62/Inundación!$B$3*COS(RADIANS(E199))</f>
        <v>0</v>
      </c>
      <c r="L199" s="52">
        <f t="shared" si="66"/>
        <v>18.499999999999993</v>
      </c>
      <c r="AN199" s="49"/>
      <c r="AO199" s="50"/>
      <c r="AP199" s="45">
        <f t="shared" si="68"/>
        <v>0.052944364918701914</v>
      </c>
      <c r="AQ199" s="47">
        <f t="shared" si="70"/>
        <v>19.70000000000001</v>
      </c>
      <c r="AR199" s="45">
        <f t="shared" si="69"/>
        <v>0.3438298626428831</v>
      </c>
    </row>
    <row r="200" spans="5:44" ht="12.75">
      <c r="E200" s="52">
        <f t="shared" si="67"/>
        <v>18.599999999999994</v>
      </c>
      <c r="F200" s="40">
        <f>Inundación!$D$62</f>
        <v>-2.679302479085992</v>
      </c>
      <c r="G200" s="44">
        <f t="shared" si="63"/>
        <v>0.0483863033703741</v>
      </c>
      <c r="H200" s="40">
        <f>Inundación!$B$48</f>
        <v>2.078238904639024</v>
      </c>
      <c r="I200" s="2">
        <f t="shared" si="64"/>
        <v>-0.8225144628186127</v>
      </c>
      <c r="J200" s="53">
        <f t="shared" si="65"/>
        <v>-0.8225144628186127</v>
      </c>
      <c r="K200" s="53">
        <f>Inundación!$B$62/Inundación!$B$3*COS(RADIANS(E200))</f>
        <v>0</v>
      </c>
      <c r="L200" s="52">
        <f t="shared" si="66"/>
        <v>18.599999999999994</v>
      </c>
      <c r="AN200" s="49"/>
      <c r="AO200" s="50"/>
      <c r="AP200" s="45">
        <f t="shared" si="68"/>
        <v>0.053334438396498304</v>
      </c>
      <c r="AQ200" s="47">
        <f t="shared" si="70"/>
        <v>19.80000000000001</v>
      </c>
      <c r="AR200" s="45">
        <f t="shared" si="69"/>
        <v>0.34557519189487745</v>
      </c>
    </row>
    <row r="201" spans="5:44" ht="12.75">
      <c r="E201" s="52">
        <f t="shared" si="67"/>
        <v>18.699999999999996</v>
      </c>
      <c r="F201" s="40">
        <f>Inundación!$D$62</f>
        <v>-2.679302479085992</v>
      </c>
      <c r="G201" s="44">
        <f t="shared" si="63"/>
        <v>0.048817727131846324</v>
      </c>
      <c r="H201" s="40">
        <f>Inundación!$B$48</f>
        <v>2.078238904639024</v>
      </c>
      <c r="I201" s="2">
        <f t="shared" si="64"/>
        <v>-0.8264914216812859</v>
      </c>
      <c r="J201" s="53">
        <f t="shared" si="65"/>
        <v>-0.8264914216812859</v>
      </c>
      <c r="K201" s="53">
        <f>Inundación!$B$62/Inundación!$B$3*COS(RADIANS(E201))</f>
        <v>0</v>
      </c>
      <c r="L201" s="52">
        <f t="shared" si="66"/>
        <v>18.699999999999996</v>
      </c>
      <c r="AN201" s="49"/>
      <c r="AO201" s="50"/>
      <c r="AP201" s="45">
        <f t="shared" si="68"/>
        <v>0.053719708125387115</v>
      </c>
      <c r="AQ201" s="47">
        <f t="shared" si="70"/>
        <v>19.900000000000013</v>
      </c>
      <c r="AR201" s="45">
        <f t="shared" si="69"/>
        <v>0.3473205211468718</v>
      </c>
    </row>
    <row r="202" spans="5:44" ht="12.75">
      <c r="E202" s="52">
        <f t="shared" si="67"/>
        <v>18.799999999999997</v>
      </c>
      <c r="F202" s="40">
        <f>Inundación!$D$62</f>
        <v>-2.679302479085992</v>
      </c>
      <c r="G202" s="44">
        <f t="shared" si="63"/>
        <v>0.049246262303462233</v>
      </c>
      <c r="H202" s="40">
        <f>Inundación!$B$48</f>
        <v>2.078238904639024</v>
      </c>
      <c r="I202" s="2">
        <f t="shared" si="64"/>
        <v>-0.8304648330156051</v>
      </c>
      <c r="J202" s="53">
        <f t="shared" si="65"/>
        <v>-0.8304648330156051</v>
      </c>
      <c r="K202" s="53">
        <f>Inundación!$B$62/Inundación!$B$3*COS(RADIANS(E202))</f>
        <v>0</v>
      </c>
      <c r="L202" s="52">
        <f t="shared" si="66"/>
        <v>18.799999999999997</v>
      </c>
      <c r="AN202" s="49"/>
      <c r="AO202" s="50"/>
      <c r="AP202" s="45">
        <f>$AL$6+$AJ$6*(AR202-$M$6)+$AI$6*(AR202-$M$6)^2+$AK$6*(AR202-$M$6)^3</f>
        <v>0.054100000000000065</v>
      </c>
      <c r="AQ202" s="47">
        <f t="shared" si="70"/>
        <v>20.000000000000014</v>
      </c>
      <c r="AR202" s="45">
        <f t="shared" si="69"/>
        <v>0.3490658503988662</v>
      </c>
    </row>
    <row r="203" spans="5:44" ht="12.75">
      <c r="E203" s="52">
        <f t="shared" si="67"/>
        <v>18.9</v>
      </c>
      <c r="F203" s="40">
        <f>Inundación!$D$62</f>
        <v>-2.679302479085992</v>
      </c>
      <c r="G203" s="44">
        <f t="shared" si="63"/>
        <v>0.04967173477985352</v>
      </c>
      <c r="H203" s="40">
        <f>Inundación!$B$48</f>
        <v>2.078238904639024</v>
      </c>
      <c r="I203" s="2">
        <f t="shared" si="64"/>
        <v>-0.834434833430232</v>
      </c>
      <c r="J203" s="53">
        <f t="shared" si="65"/>
        <v>-0.834434833430232</v>
      </c>
      <c r="K203" s="53">
        <f>Inundación!$B$62/Inundación!$B$3*COS(RADIANS(E203))</f>
        <v>0</v>
      </c>
      <c r="L203" s="52">
        <f t="shared" si="66"/>
        <v>18.9</v>
      </c>
      <c r="AN203" s="49"/>
      <c r="AO203" s="50"/>
      <c r="AP203" s="45">
        <f aca="true" t="shared" si="71" ref="AP203:AP251">$AL$6+$AJ$6*(AR203-$M$6)+$AI$6*(AR203-$M$6)^2+$AK$6*(AR203-$M$6)^3</f>
        <v>0.05447513895416172</v>
      </c>
      <c r="AQ203" s="47">
        <f t="shared" si="70"/>
        <v>20.100000000000016</v>
      </c>
      <c r="AR203" s="45">
        <f t="shared" si="69"/>
        <v>0.3508111796508605</v>
      </c>
    </row>
    <row r="204" spans="5:44" ht="12.75">
      <c r="E204" s="52">
        <f t="shared" si="67"/>
        <v>19</v>
      </c>
      <c r="F204" s="40">
        <f>Inundación!$D$62</f>
        <v>-2.679302479085992</v>
      </c>
      <c r="G204" s="44">
        <f t="shared" si="63"/>
        <v>0.05009397045565188</v>
      </c>
      <c r="H204" s="40">
        <f>Inundación!$B$48</f>
        <v>2.078238904639024</v>
      </c>
      <c r="I204" s="2">
        <f t="shared" si="64"/>
        <v>-0.8384015619132037</v>
      </c>
      <c r="J204" s="53">
        <f t="shared" si="65"/>
        <v>-0.8384015619132037</v>
      </c>
      <c r="K204" s="53">
        <f>Inundación!$B$62/Inundación!$B$3*COS(RADIANS(E204))</f>
        <v>0</v>
      </c>
      <c r="L204" s="52">
        <f t="shared" si="66"/>
        <v>19</v>
      </c>
      <c r="AN204" s="49"/>
      <c r="AO204" s="50"/>
      <c r="AP204" s="45">
        <f t="shared" si="71"/>
        <v>0.05484494607846822</v>
      </c>
      <c r="AQ204" s="47">
        <f t="shared" si="70"/>
        <v>20.200000000000017</v>
      </c>
      <c r="AR204" s="45">
        <f t="shared" si="69"/>
        <v>0.3525565089028549</v>
      </c>
    </row>
    <row r="205" spans="5:44" ht="12.75">
      <c r="E205" s="52">
        <f t="shared" si="67"/>
        <v>19.1</v>
      </c>
      <c r="F205" s="40">
        <f>Inundación!$D$62</f>
        <v>-2.679302479085992</v>
      </c>
      <c r="G205" s="44">
        <f t="shared" si="63"/>
        <v>0.05051279522548903</v>
      </c>
      <c r="H205" s="40">
        <f>Inundación!$B$48</f>
        <v>2.078238904639024</v>
      </c>
      <c r="I205" s="2">
        <f t="shared" si="64"/>
        <v>-0.8423651598280698</v>
      </c>
      <c r="J205" s="53">
        <f t="shared" si="65"/>
        <v>-0.8423651598280698</v>
      </c>
      <c r="K205" s="53">
        <f>Inundación!$B$62/Inundación!$B$3*COS(RADIANS(E205))</f>
        <v>0</v>
      </c>
      <c r="L205" s="52">
        <f t="shared" si="66"/>
        <v>19.1</v>
      </c>
      <c r="AN205" s="49"/>
      <c r="AO205" s="50"/>
      <c r="AP205" s="45">
        <f t="shared" si="71"/>
        <v>0.05520924150270855</v>
      </c>
      <c r="AQ205" s="47">
        <f t="shared" si="70"/>
        <v>20.30000000000002</v>
      </c>
      <c r="AR205" s="45">
        <f t="shared" si="69"/>
        <v>0.3543018381548492</v>
      </c>
    </row>
    <row r="206" spans="5:44" ht="12.75">
      <c r="E206" s="52">
        <f t="shared" si="67"/>
        <v>19.200000000000003</v>
      </c>
      <c r="F206" s="40">
        <f>Inundación!$D$62</f>
        <v>-2.679302479085992</v>
      </c>
      <c r="G206" s="44">
        <f aca="true" t="shared" si="72" ref="G206:G269">AP194</f>
        <v>0.05092803498399666</v>
      </c>
      <c r="H206" s="40">
        <f>Inundación!$B$48</f>
        <v>2.078238904639024</v>
      </c>
      <c r="I206" s="2">
        <f aca="true" t="shared" si="73" ref="I206:I269">(F206+G206*H206)*SIN(RADIANS(E206))</f>
        <v>-0.8463257709099922</v>
      </c>
      <c r="J206" s="53">
        <f aca="true" t="shared" si="74" ref="J206:J269">I206-K206</f>
        <v>-0.8463257709099922</v>
      </c>
      <c r="K206" s="53">
        <f>Inundación!$B$62/Inundación!$B$3*COS(RADIANS(E206))</f>
        <v>0</v>
      </c>
      <c r="L206" s="52">
        <f t="shared" si="66"/>
        <v>19.200000000000003</v>
      </c>
      <c r="AN206" s="49"/>
      <c r="AO206" s="50"/>
      <c r="AP206" s="45">
        <f t="shared" si="71"/>
        <v>0.05556784535667174</v>
      </c>
      <c r="AQ206" s="47">
        <f t="shared" si="70"/>
        <v>20.40000000000002</v>
      </c>
      <c r="AR206" s="45">
        <f t="shared" si="69"/>
        <v>0.35604716740684356</v>
      </c>
    </row>
    <row r="207" spans="5:44" ht="12.75">
      <c r="E207" s="52">
        <f t="shared" si="67"/>
        <v>19.300000000000004</v>
      </c>
      <c r="F207" s="40">
        <f>Inundación!$D$62</f>
        <v>-2.679302479085992</v>
      </c>
      <c r="G207" s="44">
        <f t="shared" si="72"/>
        <v>0.051339515625806506</v>
      </c>
      <c r="H207" s="40">
        <f>Inundación!$B$48</f>
        <v>2.078238904639024</v>
      </c>
      <c r="I207" s="2">
        <f t="shared" si="73"/>
        <v>-0.8502835412618067</v>
      </c>
      <c r="J207" s="53">
        <f t="shared" si="74"/>
        <v>-0.8502835412618067</v>
      </c>
      <c r="K207" s="53">
        <f>Inundación!$B$62/Inundación!$B$3*COS(RADIANS(E207))</f>
        <v>0</v>
      </c>
      <c r="L207" s="52">
        <f aca="true" t="shared" si="75" ref="L207:L270">E207</f>
        <v>19.300000000000004</v>
      </c>
      <c r="AN207" s="49"/>
      <c r="AO207" s="50"/>
      <c r="AP207" s="45">
        <f t="shared" si="71"/>
        <v>0.055920577770146786</v>
      </c>
      <c r="AQ207" s="47">
        <f t="shared" si="70"/>
        <v>20.50000000000002</v>
      </c>
      <c r="AR207" s="45">
        <f t="shared" si="69"/>
        <v>0.35779249665883794</v>
      </c>
    </row>
    <row r="208" spans="5:44" ht="12.75">
      <c r="E208" s="52">
        <f aca="true" t="shared" si="76" ref="E208:E271">E207+0.1</f>
        <v>19.400000000000006</v>
      </c>
      <c r="F208" s="40">
        <f>Inundación!$D$62</f>
        <v>-2.679302479085992</v>
      </c>
      <c r="G208" s="44">
        <f t="shared" si="72"/>
        <v>0.05174706304555025</v>
      </c>
      <c r="H208" s="40">
        <f>Inundación!$B$48</f>
        <v>2.078238904639024</v>
      </c>
      <c r="I208" s="2">
        <f t="shared" si="73"/>
        <v>-0.8542386193500515</v>
      </c>
      <c r="J208" s="53">
        <f t="shared" si="74"/>
        <v>-0.8542386193500515</v>
      </c>
      <c r="K208" s="53">
        <f>Inundación!$B$62/Inundación!$B$3*COS(RADIANS(E208))</f>
        <v>0</v>
      </c>
      <c r="L208" s="52">
        <f t="shared" si="75"/>
        <v>19.400000000000006</v>
      </c>
      <c r="AN208" s="49"/>
      <c r="AO208" s="50"/>
      <c r="AP208" s="45">
        <f t="shared" si="71"/>
        <v>0.05626725887292267</v>
      </c>
      <c r="AQ208" s="47">
        <f t="shared" si="70"/>
        <v>20.600000000000023</v>
      </c>
      <c r="AR208" s="45">
        <f t="shared" si="69"/>
        <v>0.3595378259108323</v>
      </c>
    </row>
    <row r="209" spans="5:44" ht="12.75">
      <c r="E209" s="52">
        <f t="shared" si="76"/>
        <v>19.500000000000007</v>
      </c>
      <c r="F209" s="40">
        <f>Inundación!$D$62</f>
        <v>-2.679302479085992</v>
      </c>
      <c r="G209" s="44">
        <f t="shared" si="72"/>
        <v>0.05215050313785959</v>
      </c>
      <c r="H209" s="40">
        <f>Inundación!$B$48</f>
        <v>2.078238904639024</v>
      </c>
      <c r="I209" s="2">
        <f t="shared" si="73"/>
        <v>-0.8581911560009587</v>
      </c>
      <c r="J209" s="53">
        <f t="shared" si="74"/>
        <v>-0.8581911560009587</v>
      </c>
      <c r="K209" s="53">
        <f>Inundación!$B$62/Inundación!$B$3*COS(RADIANS(E209))</f>
        <v>0</v>
      </c>
      <c r="L209" s="52">
        <f t="shared" si="75"/>
        <v>19.500000000000007</v>
      </c>
      <c r="AN209" s="49"/>
      <c r="AO209" s="50"/>
      <c r="AP209" s="45">
        <f t="shared" si="71"/>
        <v>0.05660770879478843</v>
      </c>
      <c r="AQ209" s="47">
        <f t="shared" si="70"/>
        <v>20.700000000000024</v>
      </c>
      <c r="AR209" s="45">
        <f t="shared" si="69"/>
        <v>0.36128315516282666</v>
      </c>
    </row>
    <row r="210" spans="5:44" ht="12.75">
      <c r="E210" s="52">
        <f t="shared" si="76"/>
        <v>19.60000000000001</v>
      </c>
      <c r="F210" s="40">
        <f>Inundación!$D$62</f>
        <v>-2.679302479085992</v>
      </c>
      <c r="G210" s="44">
        <f t="shared" si="72"/>
        <v>0.05254966179736625</v>
      </c>
      <c r="H210" s="40">
        <f>Inundación!$B$48</f>
        <v>2.078238904639024</v>
      </c>
      <c r="I210" s="2">
        <f t="shared" si="73"/>
        <v>-0.8621413043964085</v>
      </c>
      <c r="J210" s="53">
        <f t="shared" si="74"/>
        <v>-0.8621413043964085</v>
      </c>
      <c r="K210" s="53">
        <f>Inundación!$B$62/Inundación!$B$3*COS(RADIANS(E210))</f>
        <v>0</v>
      </c>
      <c r="L210" s="52">
        <f t="shared" si="75"/>
        <v>19.60000000000001</v>
      </c>
      <c r="AN210" s="49"/>
      <c r="AO210" s="50"/>
      <c r="AP210" s="45">
        <f t="shared" si="71"/>
        <v>0.056941747665533046</v>
      </c>
      <c r="AQ210" s="47">
        <f t="shared" si="70"/>
        <v>20.800000000000026</v>
      </c>
      <c r="AR210" s="45">
        <f t="shared" si="69"/>
        <v>0.363028484414821</v>
      </c>
    </row>
    <row r="211" spans="5:44" ht="12.75">
      <c r="E211" s="52">
        <f t="shared" si="76"/>
        <v>19.70000000000001</v>
      </c>
      <c r="F211" s="40">
        <f>Inundación!$D$62</f>
        <v>-2.679302479085992</v>
      </c>
      <c r="G211" s="44">
        <f t="shared" si="72"/>
        <v>0.052944364918701914</v>
      </c>
      <c r="H211" s="40">
        <f>Inundación!$B$48</f>
        <v>2.078238904639024</v>
      </c>
      <c r="I211" s="2">
        <f t="shared" si="73"/>
        <v>-0.8660892200698491</v>
      </c>
      <c r="J211" s="53">
        <f t="shared" si="74"/>
        <v>-0.8660892200698491</v>
      </c>
      <c r="K211" s="53">
        <f>Inundación!$B$62/Inundación!$B$3*COS(RADIANS(E211))</f>
        <v>0</v>
      </c>
      <c r="L211" s="52">
        <f t="shared" si="75"/>
        <v>19.70000000000001</v>
      </c>
      <c r="AN211" s="49"/>
      <c r="AO211" s="50"/>
      <c r="AP211" s="45">
        <f t="shared" si="71"/>
        <v>0.057269195614945534</v>
      </c>
      <c r="AQ211" s="47">
        <f t="shared" si="70"/>
        <v>20.900000000000027</v>
      </c>
      <c r="AR211" s="45">
        <f t="shared" si="69"/>
        <v>0.3647738136668153</v>
      </c>
    </row>
    <row r="212" spans="5:44" ht="12.75">
      <c r="E212" s="52">
        <f t="shared" si="76"/>
        <v>19.80000000000001</v>
      </c>
      <c r="F212" s="40">
        <f>Inundación!$D$62</f>
        <v>-2.679302479085992</v>
      </c>
      <c r="G212" s="44">
        <f t="shared" si="72"/>
        <v>0.053334438396498304</v>
      </c>
      <c r="H212" s="40">
        <f>Inundación!$B$48</f>
        <v>2.078238904639024</v>
      </c>
      <c r="I212" s="2">
        <f t="shared" si="73"/>
        <v>-0.8700350609021796</v>
      </c>
      <c r="J212" s="53">
        <f t="shared" si="74"/>
        <v>-0.8700350609021796</v>
      </c>
      <c r="K212" s="53">
        <f>Inundación!$B$62/Inundación!$B$3*COS(RADIANS(E212))</f>
        <v>0</v>
      </c>
      <c r="L212" s="52">
        <f t="shared" si="75"/>
        <v>19.80000000000001</v>
      </c>
      <c r="AN212" s="49"/>
      <c r="AO212" s="50"/>
      <c r="AP212" s="45">
        <f t="shared" si="71"/>
        <v>0.05758987277281491</v>
      </c>
      <c r="AQ212" s="47">
        <f t="shared" si="70"/>
        <v>21.00000000000003</v>
      </c>
      <c r="AR212" s="45">
        <f t="shared" si="69"/>
        <v>0.3665191429188097</v>
      </c>
    </row>
    <row r="213" spans="5:44" ht="12.75">
      <c r="E213" s="52">
        <f t="shared" si="76"/>
        <v>19.900000000000013</v>
      </c>
      <c r="F213" s="40">
        <f>Inundación!$D$62</f>
        <v>-2.679302479085992</v>
      </c>
      <c r="G213" s="44">
        <f t="shared" si="72"/>
        <v>0.053719708125387115</v>
      </c>
      <c r="H213" s="40">
        <f>Inundación!$B$48</f>
        <v>2.078238904639024</v>
      </c>
      <c r="I213" s="2">
        <f t="shared" si="73"/>
        <v>-0.8739789871175971</v>
      </c>
      <c r="J213" s="53">
        <f t="shared" si="74"/>
        <v>-0.8739789871175971</v>
      </c>
      <c r="K213" s="53">
        <f>Inundación!$B$62/Inundación!$B$3*COS(RADIANS(E213))</f>
        <v>0</v>
      </c>
      <c r="L213" s="52">
        <f t="shared" si="75"/>
        <v>19.900000000000013</v>
      </c>
      <c r="AN213" s="49"/>
      <c r="AO213" s="50"/>
      <c r="AP213" s="45">
        <f t="shared" si="71"/>
        <v>0.05790359926893015</v>
      </c>
      <c r="AQ213" s="47">
        <f t="shared" si="70"/>
        <v>21.10000000000003</v>
      </c>
      <c r="AR213" s="45">
        <f t="shared" si="69"/>
        <v>0.36826447217080405</v>
      </c>
    </row>
    <row r="214" spans="5:44" ht="12.75">
      <c r="E214" s="52">
        <f t="shared" si="76"/>
        <v>20.000000000000014</v>
      </c>
      <c r="F214" s="40">
        <f>Inundación!$D$62</f>
        <v>-2.679302479085992</v>
      </c>
      <c r="G214" s="44">
        <f t="shared" si="72"/>
        <v>0.054100000000000065</v>
      </c>
      <c r="H214" s="40">
        <f>Inundación!$B$48</f>
        <v>2.078238904639024</v>
      </c>
      <c r="I214" s="2">
        <f t="shared" si="73"/>
        <v>-0.8779211612794088</v>
      </c>
      <c r="J214" s="53">
        <f t="shared" si="74"/>
        <v>-0.8779211612794088</v>
      </c>
      <c r="K214" s="53">
        <f>Inundación!$B$62/Inundación!$B$3*COS(RADIANS(E214))</f>
        <v>0</v>
      </c>
      <c r="L214" s="52">
        <f t="shared" si="75"/>
        <v>20.000000000000014</v>
      </c>
      <c r="AN214" s="49"/>
      <c r="AO214" s="50"/>
      <c r="AP214" s="45">
        <f t="shared" si="71"/>
        <v>0.058210195233080284</v>
      </c>
      <c r="AQ214" s="47">
        <f t="shared" si="70"/>
        <v>21.20000000000003</v>
      </c>
      <c r="AR214" s="45">
        <f t="shared" si="69"/>
        <v>0.37000980142279843</v>
      </c>
    </row>
    <row r="215" spans="5:44" ht="12.75">
      <c r="E215" s="52">
        <f t="shared" si="76"/>
        <v>20.100000000000016</v>
      </c>
      <c r="F215" s="40">
        <f>Inundación!$D$62</f>
        <v>-2.679302479085992</v>
      </c>
      <c r="G215" s="44">
        <f t="shared" si="72"/>
        <v>0.05447513895416172</v>
      </c>
      <c r="H215" s="40">
        <f>Inundación!$B$48</f>
        <v>2.078238904639024</v>
      </c>
      <c r="I215" s="2">
        <f t="shared" si="73"/>
        <v>-0.8818617489720216</v>
      </c>
      <c r="J215" s="53">
        <f t="shared" si="74"/>
        <v>-0.8818617489720216</v>
      </c>
      <c r="K215" s="53">
        <f>Inundación!$B$62/Inundación!$B$3*COS(RADIANS(E215))</f>
        <v>0</v>
      </c>
      <c r="L215" s="52">
        <f t="shared" si="75"/>
        <v>20.100000000000016</v>
      </c>
      <c r="AN215" s="49"/>
      <c r="AO215" s="50"/>
      <c r="AP215" s="45">
        <f t="shared" si="71"/>
        <v>0.058509480795054296</v>
      </c>
      <c r="AQ215" s="47">
        <f t="shared" si="70"/>
        <v>21.300000000000033</v>
      </c>
      <c r="AR215" s="45">
        <f t="shared" si="69"/>
        <v>0.37175513067479277</v>
      </c>
    </row>
    <row r="216" spans="5:44" ht="12.75">
      <c r="E216" s="52">
        <f t="shared" si="76"/>
        <v>20.200000000000017</v>
      </c>
      <c r="F216" s="40">
        <f>Inundación!$D$62</f>
        <v>-2.679302479085992</v>
      </c>
      <c r="G216" s="44">
        <f t="shared" si="72"/>
        <v>0.05484494607846822</v>
      </c>
      <c r="H216" s="40">
        <f>Inundación!$B$48</f>
        <v>2.078238904639024</v>
      </c>
      <c r="I216" s="2">
        <f t="shared" si="73"/>
        <v>-0.8858009208815028</v>
      </c>
      <c r="J216" s="53">
        <f t="shared" si="74"/>
        <v>-0.8858009208815028</v>
      </c>
      <c r="K216" s="53">
        <f>Inundación!$B$62/Inundación!$B$3*COS(RADIANS(E216))</f>
        <v>0</v>
      </c>
      <c r="L216" s="52">
        <f t="shared" si="75"/>
        <v>20.200000000000017</v>
      </c>
      <c r="AN216" s="49"/>
      <c r="AO216" s="50"/>
      <c r="AP216" s="45">
        <f t="shared" si="71"/>
        <v>0.05880127608464121</v>
      </c>
      <c r="AQ216" s="47">
        <f t="shared" si="70"/>
        <v>21.400000000000034</v>
      </c>
      <c r="AR216" s="45">
        <f t="shared" si="69"/>
        <v>0.3735004599267871</v>
      </c>
    </row>
    <row r="217" spans="5:44" ht="12.75">
      <c r="E217" s="52">
        <f t="shared" si="76"/>
        <v>20.30000000000002</v>
      </c>
      <c r="F217" s="40">
        <f>Inundación!$D$62</f>
        <v>-2.679302479085992</v>
      </c>
      <c r="G217" s="44">
        <f t="shared" si="72"/>
        <v>0.05520924150270855</v>
      </c>
      <c r="H217" s="40">
        <f>Inundación!$B$48</f>
        <v>2.078238904639024</v>
      </c>
      <c r="I217" s="2">
        <f t="shared" si="73"/>
        <v>-0.8897388507783848</v>
      </c>
      <c r="J217" s="53">
        <f t="shared" si="74"/>
        <v>-0.8897388507783848</v>
      </c>
      <c r="K217" s="53">
        <f>Inundación!$B$62/Inundación!$B$3*COS(RADIANS(E217))</f>
        <v>0</v>
      </c>
      <c r="L217" s="52">
        <f t="shared" si="75"/>
        <v>20.30000000000002</v>
      </c>
      <c r="AN217" s="49"/>
      <c r="AO217" s="50"/>
      <c r="AP217" s="45">
        <f t="shared" si="71"/>
        <v>0.05908540123163002</v>
      </c>
      <c r="AQ217" s="47">
        <f t="shared" si="70"/>
        <v>21.500000000000036</v>
      </c>
      <c r="AR217" s="45">
        <f t="shared" si="69"/>
        <v>0.3752457891787815</v>
      </c>
    </row>
    <row r="218" spans="5:44" ht="12.75">
      <c r="E218" s="52">
        <f t="shared" si="76"/>
        <v>20.40000000000002</v>
      </c>
      <c r="F218" s="40">
        <f>Inundación!$D$62</f>
        <v>-2.679302479085992</v>
      </c>
      <c r="G218" s="44">
        <f t="shared" si="72"/>
        <v>0.05556784535667174</v>
      </c>
      <c r="H218" s="40">
        <f>Inundación!$B$48</f>
        <v>2.078238904639024</v>
      </c>
      <c r="I218" s="2">
        <f t="shared" si="73"/>
        <v>-0.8936757148335425</v>
      </c>
      <c r="J218" s="53">
        <f t="shared" si="74"/>
        <v>-0.8936757148335425</v>
      </c>
      <c r="K218" s="53">
        <f>Inundación!$B$62/Inundación!$B$3*COS(RADIANS(E218))</f>
        <v>0</v>
      </c>
      <c r="L218" s="52">
        <f t="shared" si="75"/>
        <v>20.40000000000002</v>
      </c>
      <c r="AN218" s="49"/>
      <c r="AO218" s="50"/>
      <c r="AP218" s="45">
        <f t="shared" si="71"/>
        <v>0.05936167636580973</v>
      </c>
      <c r="AQ218" s="47">
        <f t="shared" si="70"/>
        <v>21.600000000000037</v>
      </c>
      <c r="AR218" s="45">
        <f t="shared" si="69"/>
        <v>0.3769911184307758</v>
      </c>
    </row>
    <row r="219" spans="5:44" ht="12.75">
      <c r="E219" s="52">
        <f t="shared" si="76"/>
        <v>20.50000000000002</v>
      </c>
      <c r="F219" s="40">
        <f>Inundación!$D$62</f>
        <v>-2.679302479085992</v>
      </c>
      <c r="G219" s="44">
        <f t="shared" si="72"/>
        <v>0.055920577770146786</v>
      </c>
      <c r="H219" s="40">
        <f>Inundación!$B$48</f>
        <v>2.078238904639024</v>
      </c>
      <c r="I219" s="2">
        <f t="shared" si="73"/>
        <v>-0.8976116916136985</v>
      </c>
      <c r="J219" s="53">
        <f t="shared" si="74"/>
        <v>-0.8976116916136985</v>
      </c>
      <c r="K219" s="53">
        <f>Inundación!$B$62/Inundación!$B$3*COS(RADIANS(E219))</f>
        <v>0</v>
      </c>
      <c r="L219" s="52">
        <f t="shared" si="75"/>
        <v>20.50000000000002</v>
      </c>
      <c r="AN219" s="49"/>
      <c r="AO219" s="50"/>
      <c r="AP219" s="45">
        <f t="shared" si="71"/>
        <v>0.05962992161696936</v>
      </c>
      <c r="AQ219" s="47">
        <f t="shared" si="70"/>
        <v>21.70000000000004</v>
      </c>
      <c r="AR219" s="45">
        <f t="shared" si="69"/>
        <v>0.3787364476827702</v>
      </c>
    </row>
    <row r="220" spans="5:44" ht="12.75">
      <c r="E220" s="52">
        <f t="shared" si="76"/>
        <v>20.600000000000023</v>
      </c>
      <c r="F220" s="40">
        <f>Inundación!$D$62</f>
        <v>-2.679302479085992</v>
      </c>
      <c r="G220" s="44">
        <f t="shared" si="72"/>
        <v>0.05626725887292267</v>
      </c>
      <c r="H220" s="40">
        <f>Inundación!$B$48</f>
        <v>2.078238904639024</v>
      </c>
      <c r="I220" s="2">
        <f t="shared" si="73"/>
        <v>-0.9015469620768901</v>
      </c>
      <c r="J220" s="53">
        <f t="shared" si="74"/>
        <v>-0.9015469620768901</v>
      </c>
      <c r="K220" s="53">
        <f>Inundación!$B$62/Inundación!$B$3*COS(RADIANS(E220))</f>
        <v>0</v>
      </c>
      <c r="L220" s="52">
        <f t="shared" si="75"/>
        <v>20.600000000000023</v>
      </c>
      <c r="AN220" s="49"/>
      <c r="AO220" s="50"/>
      <c r="AP220" s="45">
        <f t="shared" si="71"/>
        <v>0.05988995711489789</v>
      </c>
      <c r="AQ220" s="47">
        <f t="shared" si="70"/>
        <v>21.80000000000004</v>
      </c>
      <c r="AR220" s="45">
        <f t="shared" si="69"/>
        <v>0.38048177693476454</v>
      </c>
    </row>
    <row r="221" spans="5:44" ht="12.75">
      <c r="E221" s="52">
        <f t="shared" si="76"/>
        <v>20.700000000000024</v>
      </c>
      <c r="F221" s="40">
        <f>Inundación!$D$62</f>
        <v>-2.679302479085992</v>
      </c>
      <c r="G221" s="44">
        <f t="shared" si="72"/>
        <v>0.05660770879478843</v>
      </c>
      <c r="H221" s="40">
        <f>Inundación!$B$48</f>
        <v>2.078238904639024</v>
      </c>
      <c r="I221" s="2">
        <f t="shared" si="73"/>
        <v>-0.9054817095679017</v>
      </c>
      <c r="J221" s="53">
        <f t="shared" si="74"/>
        <v>-0.9054817095679017</v>
      </c>
      <c r="K221" s="53">
        <f>Inundación!$B$62/Inundación!$B$3*COS(RADIANS(E221))</f>
        <v>0</v>
      </c>
      <c r="L221" s="52">
        <f t="shared" si="75"/>
        <v>20.700000000000024</v>
      </c>
      <c r="AN221" s="49"/>
      <c r="AO221" s="50"/>
      <c r="AP221" s="45">
        <f t="shared" si="71"/>
        <v>0.06014160298938433</v>
      </c>
      <c r="AQ221" s="47">
        <f t="shared" si="70"/>
        <v>21.90000000000004</v>
      </c>
      <c r="AR221" s="45">
        <f t="shared" si="69"/>
        <v>0.38222710618675887</v>
      </c>
    </row>
    <row r="222" spans="5:44" ht="12.75">
      <c r="E222" s="52">
        <f t="shared" si="76"/>
        <v>20.800000000000026</v>
      </c>
      <c r="F222" s="40">
        <f>Inundación!$D$62</f>
        <v>-2.679302479085992</v>
      </c>
      <c r="G222" s="44">
        <f t="shared" si="72"/>
        <v>0.056941747665533046</v>
      </c>
      <c r="H222" s="40">
        <f>Inundación!$B$48</f>
        <v>2.078238904639024</v>
      </c>
      <c r="I222" s="2">
        <f t="shared" si="73"/>
        <v>-0.9094161198136583</v>
      </c>
      <c r="J222" s="53">
        <f t="shared" si="74"/>
        <v>-0.9094161198136583</v>
      </c>
      <c r="K222" s="53">
        <f>Inundación!$B$62/Inundación!$B$3*COS(RADIANS(E222))</f>
        <v>0</v>
      </c>
      <c r="L222" s="52">
        <f t="shared" si="75"/>
        <v>20.800000000000026</v>
      </c>
      <c r="AN222" s="49"/>
      <c r="AO222" s="50"/>
      <c r="AP222" s="45">
        <f t="shared" si="71"/>
        <v>0.0603846793702177</v>
      </c>
      <c r="AQ222" s="47">
        <f t="shared" si="70"/>
        <v>22.000000000000043</v>
      </c>
      <c r="AR222" s="45">
        <f t="shared" si="69"/>
        <v>0.38397243543875326</v>
      </c>
    </row>
    <row r="223" spans="5:44" ht="12.75">
      <c r="E223" s="52">
        <f t="shared" si="76"/>
        <v>20.900000000000027</v>
      </c>
      <c r="F223" s="40">
        <f>Inundación!$D$62</f>
        <v>-2.679302479085992</v>
      </c>
      <c r="G223" s="44">
        <f t="shared" si="72"/>
        <v>0.057269195614945534</v>
      </c>
      <c r="H223" s="40">
        <f>Inundación!$B$48</f>
        <v>2.078238904639024</v>
      </c>
      <c r="I223" s="2">
        <f t="shared" si="73"/>
        <v>-0.9133503809185854</v>
      </c>
      <c r="J223" s="53">
        <f t="shared" si="74"/>
        <v>-0.9133503809185854</v>
      </c>
      <c r="K223" s="53">
        <f>Inundación!$B$62/Inundación!$B$3*COS(RADIANS(E223))</f>
        <v>0</v>
      </c>
      <c r="L223" s="52">
        <f t="shared" si="75"/>
        <v>20.900000000000027</v>
      </c>
      <c r="AN223" s="49"/>
      <c r="AO223" s="50"/>
      <c r="AP223" s="45">
        <f t="shared" si="71"/>
        <v>0.06061900638718699</v>
      </c>
      <c r="AQ223" s="47">
        <f t="shared" si="70"/>
        <v>22.100000000000044</v>
      </c>
      <c r="AR223" s="45">
        <f t="shared" si="69"/>
        <v>0.3857177646907476</v>
      </c>
    </row>
    <row r="224" spans="5:44" ht="12.75">
      <c r="E224" s="52">
        <f t="shared" si="76"/>
        <v>21.00000000000003</v>
      </c>
      <c r="F224" s="40">
        <f>Inundación!$D$62</f>
        <v>-2.679302479085992</v>
      </c>
      <c r="G224" s="44">
        <f t="shared" si="72"/>
        <v>0.05758987277281491</v>
      </c>
      <c r="H224" s="40">
        <f>Inundación!$B$48</f>
        <v>2.078238904639024</v>
      </c>
      <c r="I224" s="2">
        <f t="shared" si="73"/>
        <v>-0.9172846833599284</v>
      </c>
      <c r="J224" s="53">
        <f t="shared" si="74"/>
        <v>-0.9172846833599284</v>
      </c>
      <c r="K224" s="53">
        <f>Inundación!$B$62/Inundación!$B$3*COS(RADIANS(E224))</f>
        <v>0</v>
      </c>
      <c r="L224" s="52">
        <f t="shared" si="75"/>
        <v>21.00000000000003</v>
      </c>
      <c r="AN224" s="49"/>
      <c r="AO224" s="50"/>
      <c r="AP224" s="45">
        <f t="shared" si="71"/>
        <v>0.060844404170081225</v>
      </c>
      <c r="AQ224" s="47">
        <f t="shared" si="70"/>
        <v>22.200000000000045</v>
      </c>
      <c r="AR224" s="45">
        <f t="shared" si="69"/>
        <v>0.387463093942742</v>
      </c>
    </row>
    <row r="225" spans="5:44" ht="12.75">
      <c r="E225" s="52">
        <f t="shared" si="76"/>
        <v>21.10000000000003</v>
      </c>
      <c r="F225" s="40">
        <f>Inundación!$D$62</f>
        <v>-2.679302479085992</v>
      </c>
      <c r="G225" s="44">
        <f t="shared" si="72"/>
        <v>0.05790359926893015</v>
      </c>
      <c r="H225" s="40">
        <f>Inundación!$B$48</f>
        <v>2.078238904639024</v>
      </c>
      <c r="I225" s="2">
        <f t="shared" si="73"/>
        <v>-0.921219219983038</v>
      </c>
      <c r="J225" s="53">
        <f t="shared" si="74"/>
        <v>-0.921219219983038</v>
      </c>
      <c r="K225" s="53">
        <f>Inundación!$B$62/Inundación!$B$3*COS(RADIANS(E225))</f>
        <v>0</v>
      </c>
      <c r="L225" s="52">
        <f t="shared" si="75"/>
        <v>21.10000000000003</v>
      </c>
      <c r="AN225" s="49"/>
      <c r="AO225" s="50"/>
      <c r="AP225" s="45">
        <f t="shared" si="71"/>
        <v>0.061060692848689375</v>
      </c>
      <c r="AQ225" s="47">
        <f t="shared" si="70"/>
        <v>22.300000000000047</v>
      </c>
      <c r="AR225" s="45">
        <f t="shared" si="69"/>
        <v>0.3892084231947363</v>
      </c>
    </row>
    <row r="226" spans="5:44" ht="12.75">
      <c r="E226" s="52">
        <f t="shared" si="76"/>
        <v>21.20000000000003</v>
      </c>
      <c r="F226" s="40">
        <f>Inundación!$D$62</f>
        <v>-2.679302479085992</v>
      </c>
      <c r="G226" s="44">
        <f t="shared" si="72"/>
        <v>0.058210195233080284</v>
      </c>
      <c r="H226" s="40">
        <f>Inundación!$B$48</f>
        <v>2.078238904639024</v>
      </c>
      <c r="I226" s="2">
        <f t="shared" si="73"/>
        <v>-0.9251541859966192</v>
      </c>
      <c r="J226" s="53">
        <f t="shared" si="74"/>
        <v>-0.9251541859966192</v>
      </c>
      <c r="K226" s="53">
        <f>Inundación!$B$62/Inundación!$B$3*COS(RADIANS(E226))</f>
        <v>0</v>
      </c>
      <c r="L226" s="52">
        <f t="shared" si="75"/>
        <v>21.20000000000003</v>
      </c>
      <c r="AN226" s="49"/>
      <c r="AO226" s="50"/>
      <c r="AP226" s="45">
        <f t="shared" si="71"/>
        <v>0.06126769255280048</v>
      </c>
      <c r="AQ226" s="47">
        <f t="shared" si="70"/>
        <v>22.40000000000005</v>
      </c>
      <c r="AR226" s="45">
        <f t="shared" si="69"/>
        <v>0.39095375244673064</v>
      </c>
    </row>
    <row r="227" spans="5:44" ht="12.75">
      <c r="E227" s="52">
        <f t="shared" si="76"/>
        <v>21.300000000000033</v>
      </c>
      <c r="F227" s="40">
        <f>Inundación!$D$62</f>
        <v>-2.679302479085992</v>
      </c>
      <c r="G227" s="44">
        <f t="shared" si="72"/>
        <v>0.058509480795054296</v>
      </c>
      <c r="H227" s="40">
        <f>Inundación!$B$48</f>
        <v>2.078238904639024</v>
      </c>
      <c r="I227" s="2">
        <f t="shared" si="73"/>
        <v>-0.9290897789679419</v>
      </c>
      <c r="J227" s="53">
        <f t="shared" si="74"/>
        <v>-0.9290897789679419</v>
      </c>
      <c r="K227" s="53">
        <f>Inundación!$B$62/Inundación!$B$3*COS(RADIANS(E227))</f>
        <v>0</v>
      </c>
      <c r="L227" s="52">
        <f t="shared" si="75"/>
        <v>21.300000000000033</v>
      </c>
      <c r="AN227" s="49"/>
      <c r="AO227" s="50"/>
      <c r="AP227" s="45">
        <f t="shared" si="71"/>
        <v>0.061465223412203514</v>
      </c>
      <c r="AQ227" s="47">
        <f t="shared" si="70"/>
        <v>22.50000000000005</v>
      </c>
      <c r="AR227" s="45">
        <f t="shared" si="69"/>
        <v>0.392699081698725</v>
      </c>
    </row>
    <row r="228" spans="5:44" ht="12.75">
      <c r="E228" s="52">
        <f t="shared" si="76"/>
        <v>21.400000000000034</v>
      </c>
      <c r="F228" s="40">
        <f>Inundación!$D$62</f>
        <v>-2.679302479085992</v>
      </c>
      <c r="G228" s="44">
        <f t="shared" si="72"/>
        <v>0.05880127608464121</v>
      </c>
      <c r="H228" s="40">
        <f>Inundación!$B$48</f>
        <v>2.078238904639024</v>
      </c>
      <c r="I228" s="2">
        <f t="shared" si="73"/>
        <v>-0.9330261988180176</v>
      </c>
      <c r="J228" s="53">
        <f t="shared" si="74"/>
        <v>-0.9330261988180176</v>
      </c>
      <c r="K228" s="53">
        <f>Inundación!$B$62/Inundación!$B$3*COS(RADIANS(E228))</f>
        <v>0</v>
      </c>
      <c r="L228" s="52">
        <f t="shared" si="75"/>
        <v>21.400000000000034</v>
      </c>
      <c r="AN228" s="49"/>
      <c r="AO228" s="50"/>
      <c r="AP228" s="45">
        <f t="shared" si="71"/>
        <v>0.06165310555668751</v>
      </c>
      <c r="AQ228" s="47">
        <f t="shared" si="70"/>
        <v>22.60000000000005</v>
      </c>
      <c r="AR228" s="45">
        <f t="shared" si="69"/>
        <v>0.39444441095071936</v>
      </c>
    </row>
    <row r="229" spans="5:44" ht="12.75">
      <c r="E229" s="52">
        <f t="shared" si="76"/>
        <v>21.500000000000036</v>
      </c>
      <c r="F229" s="40">
        <f>Inundación!$D$62</f>
        <v>-2.679302479085992</v>
      </c>
      <c r="G229" s="44">
        <f t="shared" si="72"/>
        <v>0.05908540123163002</v>
      </c>
      <c r="H229" s="40">
        <f>Inundación!$B$48</f>
        <v>2.078238904639024</v>
      </c>
      <c r="I229" s="2">
        <f t="shared" si="73"/>
        <v>-0.9369636478167375</v>
      </c>
      <c r="J229" s="53">
        <f t="shared" si="74"/>
        <v>-0.9369636478167375</v>
      </c>
      <c r="K229" s="53">
        <f>Inundación!$B$62/Inundación!$B$3*COS(RADIANS(E229))</f>
        <v>0</v>
      </c>
      <c r="L229" s="52">
        <f t="shared" si="75"/>
        <v>21.500000000000036</v>
      </c>
      <c r="AN229" s="49"/>
      <c r="AO229" s="50"/>
      <c r="AP229" s="45">
        <f t="shared" si="71"/>
        <v>0.06183115911604146</v>
      </c>
      <c r="AQ229" s="47">
        <f t="shared" si="70"/>
        <v>22.700000000000053</v>
      </c>
      <c r="AR229" s="45">
        <f t="shared" si="69"/>
        <v>0.39618974020271375</v>
      </c>
    </row>
    <row r="230" spans="5:44" ht="12.75">
      <c r="E230" s="52">
        <f t="shared" si="76"/>
        <v>21.600000000000037</v>
      </c>
      <c r="F230" s="40">
        <f>Inundación!$D$62</f>
        <v>-2.679302479085992</v>
      </c>
      <c r="G230" s="44">
        <f t="shared" si="72"/>
        <v>0.05936167636580973</v>
      </c>
      <c r="H230" s="40">
        <f>Inundación!$B$48</f>
        <v>2.078238904639024</v>
      </c>
      <c r="I230" s="2">
        <f t="shared" si="73"/>
        <v>-0.9409023305779751</v>
      </c>
      <c r="J230" s="53">
        <f t="shared" si="74"/>
        <v>-0.9409023305779751</v>
      </c>
      <c r="K230" s="53">
        <f>Inundación!$B$62/Inundación!$B$3*COS(RADIANS(E230))</f>
        <v>0</v>
      </c>
      <c r="L230" s="52">
        <f t="shared" si="75"/>
        <v>21.600000000000037</v>
      </c>
      <c r="AN230" s="49"/>
      <c r="AO230" s="50"/>
      <c r="AP230" s="45">
        <f t="shared" si="71"/>
        <v>0.06199920422005436</v>
      </c>
      <c r="AQ230" s="47">
        <f t="shared" si="70"/>
        <v>22.800000000000054</v>
      </c>
      <c r="AR230" s="45">
        <f t="shared" si="69"/>
        <v>0.3979350694547081</v>
      </c>
    </row>
    <row r="231" spans="5:44" ht="12.75">
      <c r="E231" s="52">
        <f t="shared" si="76"/>
        <v>21.70000000000004</v>
      </c>
      <c r="F231" s="40">
        <f>Inundación!$D$62</f>
        <v>-2.679302479085992</v>
      </c>
      <c r="G231" s="44">
        <f t="shared" si="72"/>
        <v>0.05962992161696936</v>
      </c>
      <c r="H231" s="40">
        <f>Inundación!$B$48</f>
        <v>2.078238904639024</v>
      </c>
      <c r="I231" s="2">
        <f t="shared" si="73"/>
        <v>-0.9448424540546533</v>
      </c>
      <c r="J231" s="53">
        <f t="shared" si="74"/>
        <v>-0.9448424540546533</v>
      </c>
      <c r="K231" s="53">
        <f>Inundación!$B$62/Inundación!$B$3*COS(RADIANS(E231))</f>
        <v>0</v>
      </c>
      <c r="L231" s="52">
        <f t="shared" si="75"/>
        <v>21.70000000000004</v>
      </c>
      <c r="AN231" s="49"/>
      <c r="AO231" s="50"/>
      <c r="AP231" s="45">
        <f t="shared" si="71"/>
        <v>0.06215706099851523</v>
      </c>
      <c r="AQ231" s="47">
        <f t="shared" si="70"/>
        <v>22.900000000000055</v>
      </c>
      <c r="AR231" s="45">
        <f t="shared" si="69"/>
        <v>0.3996803987067024</v>
      </c>
    </row>
    <row r="232" spans="5:44" ht="12.75">
      <c r="E232" s="52">
        <f t="shared" si="76"/>
        <v>21.80000000000004</v>
      </c>
      <c r="F232" s="40">
        <f>Inundación!$D$62</f>
        <v>-2.679302479085992</v>
      </c>
      <c r="G232" s="44">
        <f t="shared" si="72"/>
        <v>0.05988995711489789</v>
      </c>
      <c r="H232" s="40">
        <f>Inundación!$B$48</f>
        <v>2.078238904639024</v>
      </c>
      <c r="I232" s="2">
        <f t="shared" si="73"/>
        <v>-0.9487842275337741</v>
      </c>
      <c r="J232" s="53">
        <f t="shared" si="74"/>
        <v>-0.9487842275337741</v>
      </c>
      <c r="K232" s="53">
        <f>Inundación!$B$62/Inundación!$B$3*COS(RADIANS(E232))</f>
        <v>0</v>
      </c>
      <c r="L232" s="52">
        <f t="shared" si="75"/>
        <v>21.80000000000004</v>
      </c>
      <c r="AN232" s="49"/>
      <c r="AO232" s="50"/>
      <c r="AP232" s="45">
        <f t="shared" si="71"/>
        <v>0.062304549581213065</v>
      </c>
      <c r="AQ232" s="47">
        <f t="shared" si="70"/>
        <v>23.000000000000057</v>
      </c>
      <c r="AR232" s="45">
        <f t="shared" si="69"/>
        <v>0.4014257279586968</v>
      </c>
    </row>
    <row r="233" spans="5:44" ht="12.75">
      <c r="E233" s="52">
        <f t="shared" si="76"/>
        <v>21.90000000000004</v>
      </c>
      <c r="F233" s="40">
        <f>Inundación!$D$62</f>
        <v>-2.679302479085992</v>
      </c>
      <c r="G233" s="44">
        <f t="shared" si="72"/>
        <v>0.06014160298938433</v>
      </c>
      <c r="H233" s="40">
        <f>Inundación!$B$48</f>
        <v>2.078238904639024</v>
      </c>
      <c r="I233" s="2">
        <f t="shared" si="73"/>
        <v>-0.9527278626314122</v>
      </c>
      <c r="J233" s="53">
        <f t="shared" si="74"/>
        <v>-0.9527278626314122</v>
      </c>
      <c r="K233" s="53">
        <f>Inundación!$B$62/Inundación!$B$3*COS(RADIANS(E233))</f>
        <v>0</v>
      </c>
      <c r="L233" s="52">
        <f t="shared" si="75"/>
        <v>21.90000000000004</v>
      </c>
      <c r="AN233" s="49"/>
      <c r="AO233" s="50"/>
      <c r="AP233" s="45">
        <f t="shared" si="71"/>
        <v>0.06244149009793686</v>
      </c>
      <c r="AQ233" s="47">
        <f t="shared" si="70"/>
        <v>23.10000000000006</v>
      </c>
      <c r="AR233" s="45">
        <f t="shared" si="69"/>
        <v>0.40317105721069113</v>
      </c>
    </row>
    <row r="234" spans="5:44" ht="12.75">
      <c r="E234" s="52">
        <f t="shared" si="76"/>
        <v>22.000000000000043</v>
      </c>
      <c r="F234" s="40">
        <f>Inundación!$D$62</f>
        <v>-2.679302479085992</v>
      </c>
      <c r="G234" s="44">
        <f t="shared" si="72"/>
        <v>0.0603846793702177</v>
      </c>
      <c r="H234" s="40">
        <f>Inundación!$B$48</f>
        <v>2.078238904639024</v>
      </c>
      <c r="I234" s="2">
        <f t="shared" si="73"/>
        <v>-0.956673573287674</v>
      </c>
      <c r="J234" s="53">
        <f t="shared" si="74"/>
        <v>-0.956673573287674</v>
      </c>
      <c r="K234" s="53">
        <f>Inundación!$B$62/Inundación!$B$3*COS(RADIANS(E234))</f>
        <v>0</v>
      </c>
      <c r="L234" s="52">
        <f t="shared" si="75"/>
        <v>22.000000000000043</v>
      </c>
      <c r="AN234" s="49"/>
      <c r="AO234" s="50"/>
      <c r="AP234" s="45">
        <f t="shared" si="71"/>
        <v>0.06256770267847564</v>
      </c>
      <c r="AQ234" s="47">
        <f t="shared" si="70"/>
        <v>23.20000000000006</v>
      </c>
      <c r="AR234" s="45">
        <f t="shared" si="69"/>
        <v>0.4049163864626855</v>
      </c>
    </row>
    <row r="235" spans="5:44" ht="12.75">
      <c r="E235" s="52">
        <f t="shared" si="76"/>
        <v>22.100000000000044</v>
      </c>
      <c r="F235" s="40">
        <f>Inundación!$D$62</f>
        <v>-2.679302479085992</v>
      </c>
      <c r="G235" s="44">
        <f t="shared" si="72"/>
        <v>0.06061900638718699</v>
      </c>
      <c r="H235" s="40">
        <f>Inundación!$B$48</f>
        <v>2.078238904639024</v>
      </c>
      <c r="I235" s="2">
        <f t="shared" si="73"/>
        <v>-0.960621575761618</v>
      </c>
      <c r="J235" s="53">
        <f t="shared" si="74"/>
        <v>-0.960621575761618</v>
      </c>
      <c r="K235" s="53">
        <f>Inundación!$B$62/Inundación!$B$3*COS(RADIANS(E235))</f>
        <v>0</v>
      </c>
      <c r="L235" s="52">
        <f t="shared" si="75"/>
        <v>22.100000000000044</v>
      </c>
      <c r="AN235" s="49"/>
      <c r="AO235" s="50"/>
      <c r="AP235" s="45">
        <f t="shared" si="71"/>
        <v>0.0626830074526184</v>
      </c>
      <c r="AQ235" s="47">
        <f t="shared" si="70"/>
        <v>23.30000000000006</v>
      </c>
      <c r="AR235" s="45">
        <f t="shared" si="69"/>
        <v>0.40666171571467985</v>
      </c>
    </row>
    <row r="236" spans="5:44" ht="12.75">
      <c r="E236" s="52">
        <f t="shared" si="76"/>
        <v>22.200000000000045</v>
      </c>
      <c r="F236" s="40">
        <f>Inundación!$D$62</f>
        <v>-2.679302479085992</v>
      </c>
      <c r="G236" s="44">
        <f t="shared" si="72"/>
        <v>0.060844404170081225</v>
      </c>
      <c r="H236" s="40">
        <f>Inundación!$B$48</f>
        <v>2.078238904639024</v>
      </c>
      <c r="I236" s="2">
        <f t="shared" si="73"/>
        <v>-0.9645720886261421</v>
      </c>
      <c r="J236" s="53">
        <f t="shared" si="74"/>
        <v>-0.9645720886261421</v>
      </c>
      <c r="K236" s="53">
        <f>Inundación!$B$62/Inundación!$B$3*COS(RADIANS(E236))</f>
        <v>0</v>
      </c>
      <c r="L236" s="52">
        <f t="shared" si="75"/>
        <v>22.200000000000045</v>
      </c>
      <c r="AN236" s="49"/>
      <c r="AO236" s="50"/>
      <c r="AP236" s="45">
        <f t="shared" si="71"/>
        <v>0.06278722455015415</v>
      </c>
      <c r="AQ236" s="47">
        <f t="shared" si="70"/>
        <v>23.400000000000063</v>
      </c>
      <c r="AR236" s="45">
        <f t="shared" si="69"/>
        <v>0.4084070449666742</v>
      </c>
    </row>
    <row r="237" spans="5:44" ht="12.75">
      <c r="E237" s="52">
        <f t="shared" si="76"/>
        <v>22.300000000000047</v>
      </c>
      <c r="F237" s="40">
        <f>Inundación!$D$62</f>
        <v>-2.679302479085992</v>
      </c>
      <c r="G237" s="44">
        <f t="shared" si="72"/>
        <v>0.061060692848689375</v>
      </c>
      <c r="H237" s="40">
        <f>Inundación!$B$48</f>
        <v>2.078238904639024</v>
      </c>
      <c r="I237" s="2">
        <f t="shared" si="73"/>
        <v>-0.9685253327628314</v>
      </c>
      <c r="J237" s="53">
        <f t="shared" si="74"/>
        <v>-0.9685253327628314</v>
      </c>
      <c r="K237" s="53">
        <f>Inundación!$B$62/Inundación!$B$3*COS(RADIANS(E237))</f>
        <v>0</v>
      </c>
      <c r="L237" s="52">
        <f t="shared" si="75"/>
        <v>22.300000000000047</v>
      </c>
      <c r="AN237" s="49"/>
      <c r="AO237" s="50"/>
      <c r="AP237" s="45">
        <f t="shared" si="71"/>
        <v>0.06288017410087189</v>
      </c>
      <c r="AQ237" s="47">
        <f t="shared" si="70"/>
        <v>23.500000000000064</v>
      </c>
      <c r="AR237" s="45">
        <f t="shared" si="69"/>
        <v>0.41015237421866857</v>
      </c>
    </row>
    <row r="238" spans="5:44" ht="12.75">
      <c r="E238" s="52">
        <f t="shared" si="76"/>
        <v>22.40000000000005</v>
      </c>
      <c r="F238" s="40">
        <f>Inundación!$D$62</f>
        <v>-2.679302479085992</v>
      </c>
      <c r="G238" s="44">
        <f t="shared" si="72"/>
        <v>0.06126769255280048</v>
      </c>
      <c r="H238" s="40">
        <f>Inundación!$B$48</f>
        <v>2.078238904639024</v>
      </c>
      <c r="I238" s="2">
        <f t="shared" si="73"/>
        <v>-0.9724815313567738</v>
      </c>
      <c r="J238" s="53">
        <f t="shared" si="74"/>
        <v>-0.9724815313567738</v>
      </c>
      <c r="K238" s="53">
        <f>Inundación!$B$62/Inundación!$B$3*COS(RADIANS(E238))</f>
        <v>0</v>
      </c>
      <c r="L238" s="52">
        <f t="shared" si="75"/>
        <v>22.40000000000005</v>
      </c>
      <c r="AN238" s="49"/>
      <c r="AO238" s="50"/>
      <c r="AP238" s="45">
        <f t="shared" si="71"/>
        <v>0.06296167623456062</v>
      </c>
      <c r="AQ238" s="47">
        <f t="shared" si="70"/>
        <v>23.600000000000065</v>
      </c>
      <c r="AR238" s="45">
        <f t="shared" si="69"/>
        <v>0.4118977034706629</v>
      </c>
    </row>
    <row r="239" spans="5:44" ht="12.75">
      <c r="E239" s="52">
        <f t="shared" si="76"/>
        <v>22.50000000000005</v>
      </c>
      <c r="F239" s="40">
        <f>Inundación!$D$62</f>
        <v>-2.679302479085992</v>
      </c>
      <c r="G239" s="44">
        <f t="shared" si="72"/>
        <v>0.061465223412203514</v>
      </c>
      <c r="H239" s="40">
        <f>Inundación!$B$48</f>
        <v>2.078238904639024</v>
      </c>
      <c r="I239" s="2">
        <f t="shared" si="73"/>
        <v>-0.9764409098913379</v>
      </c>
      <c r="J239" s="53">
        <f t="shared" si="74"/>
        <v>-0.9764409098913379</v>
      </c>
      <c r="K239" s="53">
        <f>Inundación!$B$62/Inundación!$B$3*COS(RADIANS(E239))</f>
        <v>0</v>
      </c>
      <c r="L239" s="52">
        <f t="shared" si="75"/>
        <v>22.50000000000005</v>
      </c>
      <c r="AN239" s="49"/>
      <c r="AO239" s="50"/>
      <c r="AP239" s="45">
        <f t="shared" si="71"/>
        <v>0.06303155108100934</v>
      </c>
      <c r="AQ239" s="47">
        <f t="shared" si="70"/>
        <v>23.700000000000067</v>
      </c>
      <c r="AR239" s="45">
        <f t="shared" si="69"/>
        <v>0.4136430327226573</v>
      </c>
    </row>
    <row r="240" spans="5:44" ht="12.75">
      <c r="E240" s="52">
        <f t="shared" si="76"/>
        <v>22.60000000000005</v>
      </c>
      <c r="F240" s="40">
        <f>Inundación!$D$62</f>
        <v>-2.679302479085992</v>
      </c>
      <c r="G240" s="44">
        <f t="shared" si="72"/>
        <v>0.06165310555668751</v>
      </c>
      <c r="H240" s="40">
        <f>Inundación!$B$48</f>
        <v>2.078238904639024</v>
      </c>
      <c r="I240" s="2">
        <f t="shared" si="73"/>
        <v>-0.9804036961429133</v>
      </c>
      <c r="J240" s="53">
        <f t="shared" si="74"/>
        <v>-0.9804036961429133</v>
      </c>
      <c r="K240" s="53">
        <f>Inundación!$B$62/Inundación!$B$3*COS(RADIANS(E240))</f>
        <v>0</v>
      </c>
      <c r="L240" s="52">
        <f t="shared" si="75"/>
        <v>22.60000000000005</v>
      </c>
      <c r="AN240" s="49"/>
      <c r="AO240" s="50"/>
      <c r="AP240" s="45">
        <f t="shared" si="71"/>
        <v>0.06308961877000709</v>
      </c>
      <c r="AQ240" s="47">
        <f t="shared" si="70"/>
        <v>23.800000000000068</v>
      </c>
      <c r="AR240" s="45">
        <f t="shared" si="69"/>
        <v>0.4153883619746516</v>
      </c>
    </row>
    <row r="241" spans="5:44" ht="12.75">
      <c r="E241" s="52">
        <f t="shared" si="76"/>
        <v>22.700000000000053</v>
      </c>
      <c r="F241" s="40">
        <f>Inundación!$D$62</f>
        <v>-2.679302479085992</v>
      </c>
      <c r="G241" s="44">
        <f t="shared" si="72"/>
        <v>0.06183115911604146</v>
      </c>
      <c r="H241" s="40">
        <f>Inundación!$B$48</f>
        <v>2.078238904639024</v>
      </c>
      <c r="I241" s="2">
        <f t="shared" si="73"/>
        <v>-0.9843701201756194</v>
      </c>
      <c r="J241" s="53">
        <f t="shared" si="74"/>
        <v>-0.9843701201756194</v>
      </c>
      <c r="K241" s="53">
        <f>Inundación!$B$62/Inundación!$B$3*COS(RADIANS(E241))</f>
        <v>0</v>
      </c>
      <c r="L241" s="52">
        <f t="shared" si="75"/>
        <v>22.700000000000053</v>
      </c>
      <c r="AN241" s="49"/>
      <c r="AO241" s="50"/>
      <c r="AP241" s="45">
        <f t="shared" si="71"/>
        <v>0.06313569943134283</v>
      </c>
      <c r="AQ241" s="47">
        <f t="shared" si="70"/>
        <v>23.90000000000007</v>
      </c>
      <c r="AR241" s="45">
        <f t="shared" si="69"/>
        <v>0.41713369122664595</v>
      </c>
    </row>
    <row r="242" spans="5:44" ht="12.75">
      <c r="E242" s="52">
        <f t="shared" si="76"/>
        <v>22.800000000000054</v>
      </c>
      <c r="F242" s="40">
        <f>Inundación!$D$62</f>
        <v>-2.679302479085992</v>
      </c>
      <c r="G242" s="44">
        <f t="shared" si="72"/>
        <v>0.06199920422005436</v>
      </c>
      <c r="H242" s="40">
        <f>Inundación!$B$48</f>
        <v>2.078238904639024</v>
      </c>
      <c r="I242" s="2">
        <f t="shared" si="73"/>
        <v>-0.9883404143359739</v>
      </c>
      <c r="J242" s="53">
        <f t="shared" si="74"/>
        <v>-0.9883404143359739</v>
      </c>
      <c r="K242" s="53">
        <f>Inundación!$B$62/Inundación!$B$3*COS(RADIANS(E242))</f>
        <v>0</v>
      </c>
      <c r="L242" s="52">
        <f t="shared" si="75"/>
        <v>22.800000000000054</v>
      </c>
      <c r="AN242" s="49"/>
      <c r="AO242" s="50"/>
      <c r="AP242" s="45">
        <f t="shared" si="71"/>
        <v>0.06316961319480559</v>
      </c>
      <c r="AQ242" s="47">
        <f t="shared" si="70"/>
        <v>24.00000000000007</v>
      </c>
      <c r="AR242" s="45">
        <f t="shared" si="69"/>
        <v>0.41887902047864034</v>
      </c>
    </row>
    <row r="243" spans="5:44" ht="12.75">
      <c r="E243" s="52">
        <f t="shared" si="76"/>
        <v>22.900000000000055</v>
      </c>
      <c r="F243" s="40">
        <f>Inundación!$D$62</f>
        <v>-2.679302479085992</v>
      </c>
      <c r="G243" s="44">
        <f t="shared" si="72"/>
        <v>0.06215706099851523</v>
      </c>
      <c r="H243" s="40">
        <f>Inundación!$B$48</f>
        <v>2.078238904639024</v>
      </c>
      <c r="I243" s="2">
        <f t="shared" si="73"/>
        <v>-0.9923148132475295</v>
      </c>
      <c r="J243" s="53">
        <f t="shared" si="74"/>
        <v>-0.9923148132475295</v>
      </c>
      <c r="K243" s="53">
        <f>Inundación!$B$62/Inundación!$B$3*COS(RADIANS(E243))</f>
        <v>0</v>
      </c>
      <c r="L243" s="52">
        <f t="shared" si="75"/>
        <v>22.900000000000055</v>
      </c>
      <c r="AN243" s="49"/>
      <c r="AO243" s="50"/>
      <c r="AP243" s="45">
        <f t="shared" si="71"/>
        <v>0.06319118019018437</v>
      </c>
      <c r="AQ243" s="47">
        <f t="shared" si="70"/>
        <v>24.100000000000072</v>
      </c>
      <c r="AR243" s="45">
        <f t="shared" si="69"/>
        <v>0.4206243497306347</v>
      </c>
    </row>
    <row r="244" spans="5:44" ht="12.75">
      <c r="E244" s="52">
        <f t="shared" si="76"/>
        <v>23.000000000000057</v>
      </c>
      <c r="F244" s="40">
        <f>Inundación!$D$62</f>
        <v>-2.679302479085992</v>
      </c>
      <c r="G244" s="44">
        <f t="shared" si="72"/>
        <v>0.062304549581213065</v>
      </c>
      <c r="H244" s="40">
        <f>Inundación!$B$48</f>
        <v>2.078238904639024</v>
      </c>
      <c r="I244" s="2">
        <f t="shared" si="73"/>
        <v>-0.9962935538054727</v>
      </c>
      <c r="J244" s="53">
        <f t="shared" si="74"/>
        <v>-0.9962935538054727</v>
      </c>
      <c r="K244" s="53">
        <f>Inundación!$B$62/Inundación!$B$3*COS(RADIANS(E244))</f>
        <v>0</v>
      </c>
      <c r="L244" s="52">
        <f t="shared" si="75"/>
        <v>23.000000000000057</v>
      </c>
      <c r="AN244" s="49"/>
      <c r="AO244" s="50"/>
      <c r="AP244" s="45">
        <f t="shared" si="71"/>
        <v>0.06320022054726816</v>
      </c>
      <c r="AQ244" s="47">
        <f t="shared" si="70"/>
        <v>24.200000000000074</v>
      </c>
      <c r="AR244" s="45">
        <f t="shared" si="69"/>
        <v>0.42236967898262906</v>
      </c>
    </row>
    <row r="245" spans="5:44" ht="12.75">
      <c r="E245" s="52">
        <f t="shared" si="76"/>
        <v>23.10000000000006</v>
      </c>
      <c r="F245" s="40">
        <f>Inundación!$D$62</f>
        <v>-2.679302479085992</v>
      </c>
      <c r="G245" s="44">
        <f t="shared" si="72"/>
        <v>0.06244149009793686</v>
      </c>
      <c r="H245" s="40">
        <f>Inundación!$B$48</f>
        <v>2.078238904639024</v>
      </c>
      <c r="I245" s="2">
        <f t="shared" si="73"/>
        <v>-1.000276875171187</v>
      </c>
      <c r="J245" s="53">
        <f t="shared" si="74"/>
        <v>-1.000276875171187</v>
      </c>
      <c r="K245" s="53">
        <f>Inundación!$B$62/Inundación!$B$3*COS(RADIANS(E245))</f>
        <v>0</v>
      </c>
      <c r="L245" s="52">
        <f t="shared" si="75"/>
        <v>23.10000000000006</v>
      </c>
      <c r="AN245" s="49"/>
      <c r="AO245" s="50"/>
      <c r="AP245" s="45">
        <f t="shared" si="71"/>
        <v>0.06319655439584598</v>
      </c>
      <c r="AQ245" s="47">
        <f t="shared" si="70"/>
        <v>24.300000000000075</v>
      </c>
      <c r="AR245" s="45">
        <f t="shared" si="69"/>
        <v>0.4241150082346234</v>
      </c>
    </row>
    <row r="246" spans="5:44" ht="12.75">
      <c r="E246" s="52">
        <f t="shared" si="76"/>
        <v>23.20000000000006</v>
      </c>
      <c r="F246" s="40">
        <f>Inundación!$D$62</f>
        <v>-2.679302479085992</v>
      </c>
      <c r="G246" s="44">
        <f t="shared" si="72"/>
        <v>0.06256770267847564</v>
      </c>
      <c r="H246" s="40">
        <f>Inundación!$B$48</f>
        <v>2.078238904639024</v>
      </c>
      <c r="I246" s="2">
        <f t="shared" si="73"/>
        <v>-1.004265018766782</v>
      </c>
      <c r="J246" s="53">
        <f t="shared" si="74"/>
        <v>-1.004265018766782</v>
      </c>
      <c r="K246" s="53">
        <f>Inundación!$B$62/Inundación!$B$3*COS(RADIANS(E246))</f>
        <v>0</v>
      </c>
      <c r="L246" s="52">
        <f t="shared" si="75"/>
        <v>23.20000000000006</v>
      </c>
      <c r="AN246" s="49"/>
      <c r="AO246" s="50"/>
      <c r="AP246" s="45">
        <f t="shared" si="71"/>
        <v>0.06318000186570684</v>
      </c>
      <c r="AQ246" s="47">
        <f t="shared" si="70"/>
        <v>24.400000000000077</v>
      </c>
      <c r="AR246" s="45">
        <f t="shared" si="69"/>
        <v>0.4258603374866177</v>
      </c>
    </row>
    <row r="247" spans="5:44" ht="12.75">
      <c r="E247" s="52">
        <f t="shared" si="76"/>
        <v>23.30000000000006</v>
      </c>
      <c r="F247" s="40">
        <f>Inundación!$D$62</f>
        <v>-2.679302479085992</v>
      </c>
      <c r="G247" s="44">
        <f t="shared" si="72"/>
        <v>0.0626830074526184</v>
      </c>
      <c r="H247" s="40">
        <f>Inundación!$B$48</f>
        <v>2.078238904639024</v>
      </c>
      <c r="I247" s="2">
        <f t="shared" si="73"/>
        <v>-1.0082582282695862</v>
      </c>
      <c r="J247" s="53">
        <f t="shared" si="74"/>
        <v>-1.0082582282695862</v>
      </c>
      <c r="K247" s="53">
        <f>Inundación!$B$62/Inundación!$B$3*COS(RADIANS(E247))</f>
        <v>0</v>
      </c>
      <c r="L247" s="52">
        <f t="shared" si="75"/>
        <v>23.30000000000006</v>
      </c>
      <c r="AN247" s="49"/>
      <c r="AO247" s="50"/>
      <c r="AP247" s="45">
        <f t="shared" si="71"/>
        <v>0.06315038308663973</v>
      </c>
      <c r="AQ247" s="47">
        <f t="shared" si="70"/>
        <v>24.500000000000078</v>
      </c>
      <c r="AR247" s="45">
        <f t="shared" si="69"/>
        <v>0.4276056667386121</v>
      </c>
    </row>
    <row r="248" spans="5:44" ht="12.75">
      <c r="E248" s="52">
        <f t="shared" si="76"/>
        <v>23.400000000000063</v>
      </c>
      <c r="F248" s="40">
        <f>Inundación!$D$62</f>
        <v>-2.679302479085992</v>
      </c>
      <c r="G248" s="44">
        <f t="shared" si="72"/>
        <v>0.06278722455015415</v>
      </c>
      <c r="H248" s="40">
        <f>Inundación!$B$48</f>
        <v>2.078238904639024</v>
      </c>
      <c r="I248" s="2">
        <f t="shared" si="73"/>
        <v>-1.012256749606604</v>
      </c>
      <c r="J248" s="53">
        <f t="shared" si="74"/>
        <v>-1.012256749606604</v>
      </c>
      <c r="K248" s="53">
        <f>Inundación!$B$62/Inundación!$B$3*COS(RADIANS(E248))</f>
        <v>0</v>
      </c>
      <c r="L248" s="52">
        <f t="shared" si="75"/>
        <v>23.400000000000063</v>
      </c>
      <c r="AN248" s="49"/>
      <c r="AO248" s="50"/>
      <c r="AP248" s="45">
        <f t="shared" si="71"/>
        <v>0.06310751818843367</v>
      </c>
      <c r="AQ248" s="47">
        <f t="shared" si="70"/>
        <v>24.60000000000008</v>
      </c>
      <c r="AR248" s="45">
        <f t="shared" si="69"/>
        <v>0.42935099599060644</v>
      </c>
    </row>
    <row r="249" spans="5:44" ht="12.75">
      <c r="E249" s="52">
        <f t="shared" si="76"/>
        <v>23.500000000000064</v>
      </c>
      <c r="F249" s="40">
        <f>Inundación!$D$62</f>
        <v>-2.679302479085992</v>
      </c>
      <c r="G249" s="44">
        <f t="shared" si="72"/>
        <v>0.06288017410087189</v>
      </c>
      <c r="H249" s="40">
        <f>Inundación!$B$48</f>
        <v>2.078238904639024</v>
      </c>
      <c r="I249" s="2">
        <f t="shared" si="73"/>
        <v>-1.016260830948938</v>
      </c>
      <c r="J249" s="53">
        <f t="shared" si="74"/>
        <v>-1.016260830948938</v>
      </c>
      <c r="K249" s="53">
        <f>Inundación!$B$62/Inundación!$B$3*COS(RADIANS(E249))</f>
        <v>0</v>
      </c>
      <c r="L249" s="52">
        <f t="shared" si="75"/>
        <v>23.500000000000064</v>
      </c>
      <c r="AN249" s="49"/>
      <c r="AO249" s="50"/>
      <c r="AP249" s="45">
        <f t="shared" si="71"/>
        <v>0.06305122730087764</v>
      </c>
      <c r="AQ249" s="47">
        <f t="shared" si="70"/>
        <v>24.70000000000008</v>
      </c>
      <c r="AR249" s="45">
        <f t="shared" si="69"/>
        <v>0.43109632524260083</v>
      </c>
    </row>
    <row r="250" spans="5:44" ht="12.75">
      <c r="E250" s="52">
        <f t="shared" si="76"/>
        <v>23.600000000000065</v>
      </c>
      <c r="F250" s="40">
        <f>Inundación!$D$62</f>
        <v>-2.679302479085992</v>
      </c>
      <c r="G250" s="44">
        <f t="shared" si="72"/>
        <v>0.06296167623456062</v>
      </c>
      <c r="H250" s="40">
        <f>Inundación!$B$48</f>
        <v>2.078238904639024</v>
      </c>
      <c r="I250" s="2">
        <f t="shared" si="73"/>
        <v>-1.0202707227061762</v>
      </c>
      <c r="J250" s="53">
        <f t="shared" si="74"/>
        <v>-1.0202707227061762</v>
      </c>
      <c r="K250" s="53">
        <f>Inundación!$B$62/Inundación!$B$3*COS(RADIANS(E250))</f>
        <v>0</v>
      </c>
      <c r="L250" s="52">
        <f t="shared" si="75"/>
        <v>23.600000000000065</v>
      </c>
      <c r="AN250" s="49"/>
      <c r="AO250" s="50"/>
      <c r="AP250" s="45">
        <f t="shared" si="71"/>
        <v>0.06298133055376068</v>
      </c>
      <c r="AQ250" s="47">
        <f t="shared" si="70"/>
        <v>24.800000000000082</v>
      </c>
      <c r="AR250" s="45">
        <f t="shared" si="69"/>
        <v>0.43284165449459516</v>
      </c>
    </row>
    <row r="251" spans="5:44" ht="12.75">
      <c r="E251" s="52">
        <f t="shared" si="76"/>
        <v>23.700000000000067</v>
      </c>
      <c r="F251" s="40">
        <f>Inundación!$D$62</f>
        <v>-2.679302479085992</v>
      </c>
      <c r="G251" s="44">
        <f t="shared" si="72"/>
        <v>0.06303155108100934</v>
      </c>
      <c r="H251" s="40">
        <f>Inundación!$B$48</f>
        <v>2.078238904639024</v>
      </c>
      <c r="I251" s="2">
        <f t="shared" si="73"/>
        <v>-1.0242866775207438</v>
      </c>
      <c r="J251" s="53">
        <f t="shared" si="74"/>
        <v>-1.0242866775207438</v>
      </c>
      <c r="K251" s="53">
        <f>Inundación!$B$62/Inundación!$B$3*COS(RADIANS(E251))</f>
        <v>0</v>
      </c>
      <c r="L251" s="52">
        <f t="shared" si="75"/>
        <v>23.700000000000067</v>
      </c>
      <c r="AN251" s="49"/>
      <c r="AO251" s="50"/>
      <c r="AP251" s="45">
        <f t="shared" si="71"/>
        <v>0.06289764807687176</v>
      </c>
      <c r="AQ251" s="47">
        <f t="shared" si="70"/>
        <v>24.900000000000084</v>
      </c>
      <c r="AR251" s="45">
        <f t="shared" si="69"/>
        <v>0.4345869837465895</v>
      </c>
    </row>
    <row r="252" spans="5:44" ht="12.75">
      <c r="E252" s="52">
        <f t="shared" si="76"/>
        <v>23.800000000000068</v>
      </c>
      <c r="F252" s="40">
        <f>Inundación!$D$62</f>
        <v>-2.679302479085992</v>
      </c>
      <c r="G252" s="44">
        <f t="shared" si="72"/>
        <v>0.06308961877000709</v>
      </c>
      <c r="H252" s="40">
        <f>Inundación!$B$48</f>
        <v>2.078238904639024</v>
      </c>
      <c r="I252" s="2">
        <f t="shared" si="73"/>
        <v>-1.0283089502622182</v>
      </c>
      <c r="J252" s="53">
        <f t="shared" si="74"/>
        <v>-1.0283089502622182</v>
      </c>
      <c r="K252" s="53">
        <f>Inundación!$B$62/Inundación!$B$3*COS(RADIANS(E252))</f>
        <v>0</v>
      </c>
      <c r="L252" s="52">
        <f t="shared" si="75"/>
        <v>23.800000000000068</v>
      </c>
      <c r="AN252" s="49"/>
      <c r="AO252" s="50"/>
      <c r="AP252" s="45">
        <f>$AL$7+$AJ$7*(AR252-$M$7)+$AI$7*(AR252-$M$7)^2+$AK$7*(AR252-$M$7)^3</f>
        <v>0.06279999999999991</v>
      </c>
      <c r="AQ252" s="47">
        <f t="shared" si="70"/>
        <v>25.000000000000085</v>
      </c>
      <c r="AR252" s="45">
        <f t="shared" si="69"/>
        <v>0.4363323129985839</v>
      </c>
    </row>
    <row r="253" spans="5:44" ht="12.75">
      <c r="E253" s="52">
        <f t="shared" si="76"/>
        <v>23.90000000000007</v>
      </c>
      <c r="F253" s="40">
        <f>Inundación!$D$62</f>
        <v>-2.679302479085992</v>
      </c>
      <c r="G253" s="44">
        <f t="shared" si="72"/>
        <v>0.06313569943134283</v>
      </c>
      <c r="H253" s="40">
        <f>Inundación!$B$48</f>
        <v>2.078238904639024</v>
      </c>
      <c r="I253" s="2">
        <f t="shared" si="73"/>
        <v>-1.0323377980216122</v>
      </c>
      <c r="J253" s="53">
        <f t="shared" si="74"/>
        <v>-1.0323377980216122</v>
      </c>
      <c r="K253" s="53">
        <f>Inundación!$B$62/Inundación!$B$3*COS(RADIANS(E253))</f>
        <v>0</v>
      </c>
      <c r="L253" s="52">
        <f t="shared" si="75"/>
        <v>23.90000000000007</v>
      </c>
      <c r="AN253" s="49"/>
      <c r="AO253" s="50"/>
      <c r="AP253" s="45">
        <f aca="true" t="shared" si="77" ref="AP253:AP301">$AL$7+$AJ$7*(AR253-$M$7)+$AI$7*(AR253-$M$7)^2+$AK$7*(AR253-$M$7)^3</f>
        <v>0.06268826856233799</v>
      </c>
      <c r="AQ253" s="47">
        <f t="shared" si="70"/>
        <v>25.100000000000087</v>
      </c>
      <c r="AR253" s="45">
        <f t="shared" si="69"/>
        <v>0.4380776422505782</v>
      </c>
    </row>
    <row r="254" spans="5:44" ht="12.75">
      <c r="E254" s="52">
        <f t="shared" si="76"/>
        <v>24.00000000000007</v>
      </c>
      <c r="F254" s="40">
        <f>Inundación!$D$62</f>
        <v>-2.679302479085992</v>
      </c>
      <c r="G254" s="44">
        <f t="shared" si="72"/>
        <v>0.06316961319480559</v>
      </c>
      <c r="H254" s="40">
        <f>Inundación!$B$48</f>
        <v>2.078238904639024</v>
      </c>
      <c r="I254" s="2">
        <f t="shared" si="73"/>
        <v>-1.036373480105619</v>
      </c>
      <c r="J254" s="53">
        <f t="shared" si="74"/>
        <v>-1.036373480105619</v>
      </c>
      <c r="K254" s="53">
        <f>Inundación!$B$62/Inundación!$B$3*COS(RADIANS(E254))</f>
        <v>0</v>
      </c>
      <c r="L254" s="52">
        <f t="shared" si="75"/>
        <v>24.00000000000007</v>
      </c>
      <c r="AN254" s="49"/>
      <c r="AO254" s="50"/>
      <c r="AP254" s="45">
        <f t="shared" si="77"/>
        <v>0.06256258444069442</v>
      </c>
      <c r="AQ254" s="47">
        <f t="shared" si="70"/>
        <v>25.200000000000088</v>
      </c>
      <c r="AR254" s="45">
        <f t="shared" si="69"/>
        <v>0.4398229715025726</v>
      </c>
    </row>
    <row r="255" spans="5:44" ht="12.75">
      <c r="E255" s="52">
        <f t="shared" si="76"/>
        <v>24.100000000000072</v>
      </c>
      <c r="F255" s="40">
        <f>Inundación!$D$62</f>
        <v>-2.679302479085992</v>
      </c>
      <c r="G255" s="44">
        <f t="shared" si="72"/>
        <v>0.06319118019018437</v>
      </c>
      <c r="H255" s="40">
        <f>Inundación!$B$48</f>
        <v>2.078238904639024</v>
      </c>
      <c r="I255" s="2">
        <f t="shared" si="73"/>
        <v>-1.040416258030824</v>
      </c>
      <c r="J255" s="53">
        <f t="shared" si="74"/>
        <v>-1.040416258030824</v>
      </c>
      <c r="K255" s="53">
        <f>Inundación!$B$62/Inundación!$B$3*COS(RADIANS(E255))</f>
        <v>0</v>
      </c>
      <c r="L255" s="52">
        <f t="shared" si="75"/>
        <v>24.100000000000072</v>
      </c>
      <c r="AN255" s="49"/>
      <c r="AO255" s="50"/>
      <c r="AP255" s="45">
        <f t="shared" si="77"/>
        <v>0.06242314042128146</v>
      </c>
      <c r="AQ255" s="47">
        <f t="shared" si="70"/>
        <v>25.30000000000009</v>
      </c>
      <c r="AR255" s="45">
        <f t="shared" si="69"/>
        <v>0.44156830075456693</v>
      </c>
    </row>
    <row r="256" spans="5:44" ht="12.75">
      <c r="E256" s="52">
        <f t="shared" si="76"/>
        <v>24.200000000000074</v>
      </c>
      <c r="F256" s="40">
        <f>Inundación!$D$62</f>
        <v>-2.679302479085992</v>
      </c>
      <c r="G256" s="44">
        <f t="shared" si="72"/>
        <v>0.06320022054726816</v>
      </c>
      <c r="H256" s="40">
        <f>Inundación!$B$48</f>
        <v>2.078238904639024</v>
      </c>
      <c r="I256" s="2">
        <f t="shared" si="73"/>
        <v>-1.044466395517881</v>
      </c>
      <c r="J256" s="53">
        <f t="shared" si="74"/>
        <v>-1.044466395517881</v>
      </c>
      <c r="K256" s="53">
        <f>Inundación!$B$62/Inundación!$B$3*COS(RADIANS(E256))</f>
        <v>0</v>
      </c>
      <c r="L256" s="52">
        <f t="shared" si="75"/>
        <v>24.200000000000074</v>
      </c>
      <c r="AN256" s="49"/>
      <c r="AO256" s="50"/>
      <c r="AP256" s="45">
        <f t="shared" si="77"/>
        <v>0.0622701292903114</v>
      </c>
      <c r="AQ256" s="47">
        <f t="shared" si="70"/>
        <v>25.40000000000009</v>
      </c>
      <c r="AR256" s="45">
        <f t="shared" si="69"/>
        <v>0.44331363000656127</v>
      </c>
    </row>
    <row r="257" spans="5:44" ht="12.75">
      <c r="E257" s="52">
        <f t="shared" si="76"/>
        <v>24.300000000000075</v>
      </c>
      <c r="F257" s="40">
        <f>Inundación!$D$62</f>
        <v>-2.679302479085992</v>
      </c>
      <c r="G257" s="44">
        <f t="shared" si="72"/>
        <v>0.06319655439584598</v>
      </c>
      <c r="H257" s="40">
        <f>Inundación!$B$48</f>
        <v>2.078238904639024</v>
      </c>
      <c r="I257" s="2">
        <f t="shared" si="73"/>
        <v>-1.048524158485653</v>
      </c>
      <c r="J257" s="53">
        <f t="shared" si="74"/>
        <v>-1.048524158485653</v>
      </c>
      <c r="K257" s="53">
        <f>Inundación!$B$62/Inundación!$B$3*COS(RADIANS(E257))</f>
        <v>0</v>
      </c>
      <c r="L257" s="52">
        <f t="shared" si="75"/>
        <v>24.300000000000075</v>
      </c>
      <c r="AN257" s="49"/>
      <c r="AO257" s="50"/>
      <c r="AP257" s="45">
        <f t="shared" si="77"/>
        <v>0.06210374383399652</v>
      </c>
      <c r="AQ257" s="47">
        <f t="shared" si="70"/>
        <v>25.500000000000092</v>
      </c>
      <c r="AR257" s="45">
        <f t="shared" si="69"/>
        <v>0.44505895925855565</v>
      </c>
    </row>
    <row r="258" spans="5:44" ht="12.75">
      <c r="E258" s="52">
        <f t="shared" si="76"/>
        <v>24.400000000000077</v>
      </c>
      <c r="F258" s="40">
        <f>Inundación!$D$62</f>
        <v>-2.679302479085992</v>
      </c>
      <c r="G258" s="44">
        <f t="shared" si="72"/>
        <v>0.06318000186570684</v>
      </c>
      <c r="H258" s="40">
        <f>Inundación!$B$48</f>
        <v>2.078238904639024</v>
      </c>
      <c r="I258" s="2">
        <f t="shared" si="73"/>
        <v>-1.0525898150453197</v>
      </c>
      <c r="J258" s="53">
        <f t="shared" si="74"/>
        <v>-1.0525898150453197</v>
      </c>
      <c r="K258" s="53">
        <f>Inundación!$B$62/Inundación!$B$3*COS(RADIANS(E258))</f>
        <v>0</v>
      </c>
      <c r="L258" s="52">
        <f t="shared" si="75"/>
        <v>24.400000000000077</v>
      </c>
      <c r="AN258" s="49"/>
      <c r="AO258" s="50"/>
      <c r="AP258" s="45">
        <f t="shared" si="77"/>
        <v>0.06192417683854908</v>
      </c>
      <c r="AQ258" s="47">
        <f t="shared" si="70"/>
        <v>25.600000000000094</v>
      </c>
      <c r="AR258" s="45">
        <f t="shared" si="69"/>
        <v>0.44680428851055</v>
      </c>
    </row>
    <row r="259" spans="5:44" ht="12.75">
      <c r="E259" s="52">
        <f t="shared" si="76"/>
        <v>24.500000000000078</v>
      </c>
      <c r="F259" s="40">
        <f>Inundación!$D$62</f>
        <v>-2.679302479085992</v>
      </c>
      <c r="G259" s="44">
        <f t="shared" si="72"/>
        <v>0.06315038308663973</v>
      </c>
      <c r="H259" s="40">
        <f>Inundación!$B$48</f>
        <v>2.078238904639024</v>
      </c>
      <c r="I259" s="2">
        <f t="shared" si="73"/>
        <v>-1.0566636354944494</v>
      </c>
      <c r="J259" s="53">
        <f t="shared" si="74"/>
        <v>-1.0566636354944494</v>
      </c>
      <c r="K259" s="53">
        <f>Inundación!$B$62/Inundación!$B$3*COS(RADIANS(E259))</f>
        <v>0</v>
      </c>
      <c r="L259" s="52">
        <f t="shared" si="75"/>
        <v>24.500000000000078</v>
      </c>
      <c r="AN259" s="49"/>
      <c r="AO259" s="50"/>
      <c r="AP259" s="45">
        <f t="shared" si="77"/>
        <v>0.06173162109018136</v>
      </c>
      <c r="AQ259" s="47">
        <f t="shared" si="70"/>
        <v>25.700000000000095</v>
      </c>
      <c r="AR259" s="45">
        <f aca="true" t="shared" si="78" ref="AR259:AR322">RADIANS(AQ259)</f>
        <v>0.4485496177625444</v>
      </c>
    </row>
    <row r="260" spans="5:44" ht="12.75">
      <c r="E260" s="52">
        <f t="shared" si="76"/>
        <v>24.60000000000008</v>
      </c>
      <c r="F260" s="40">
        <f>Inundación!$D$62</f>
        <v>-2.679302479085992</v>
      </c>
      <c r="G260" s="44">
        <f t="shared" si="72"/>
        <v>0.06310751818843367</v>
      </c>
      <c r="H260" s="40">
        <f>Inundación!$B$48</f>
        <v>2.078238904639024</v>
      </c>
      <c r="I260" s="2">
        <f t="shared" si="73"/>
        <v>-1.0607458923110344</v>
      </c>
      <c r="J260" s="53">
        <f t="shared" si="74"/>
        <v>-1.0607458923110344</v>
      </c>
      <c r="K260" s="53">
        <f>Inundación!$B$62/Inundación!$B$3*COS(RADIANS(E260))</f>
        <v>0</v>
      </c>
      <c r="L260" s="52">
        <f t="shared" si="75"/>
        <v>24.60000000000008</v>
      </c>
      <c r="AN260" s="49"/>
      <c r="AO260" s="50"/>
      <c r="AP260" s="45">
        <f t="shared" si="77"/>
        <v>0.061526269375105656</v>
      </c>
      <c r="AQ260" s="47">
        <f aca="true" t="shared" si="79" ref="AQ260:AQ323">AQ259+0.1</f>
        <v>25.800000000000097</v>
      </c>
      <c r="AR260" s="45">
        <f t="shared" si="78"/>
        <v>0.4502949470145387</v>
      </c>
    </row>
    <row r="261" spans="5:44" ht="12.75">
      <c r="E261" s="52">
        <f t="shared" si="76"/>
        <v>24.70000000000008</v>
      </c>
      <c r="F261" s="40">
        <f>Inundación!$D$62</f>
        <v>-2.679302479085992</v>
      </c>
      <c r="G261" s="44">
        <f t="shared" si="72"/>
        <v>0.06305122730087764</v>
      </c>
      <c r="H261" s="40">
        <f>Inundación!$B$48</f>
        <v>2.078238904639024</v>
      </c>
      <c r="I261" s="2">
        <f t="shared" si="73"/>
        <v>-1.0648368601474958</v>
      </c>
      <c r="J261" s="53">
        <f t="shared" si="74"/>
        <v>-1.0648368601474958</v>
      </c>
      <c r="K261" s="53">
        <f>Inundación!$B$62/Inundación!$B$3*COS(RADIANS(E261))</f>
        <v>0</v>
      </c>
      <c r="L261" s="52">
        <f t="shared" si="75"/>
        <v>24.70000000000008</v>
      </c>
      <c r="AN261" s="49"/>
      <c r="AO261" s="50"/>
      <c r="AP261" s="45">
        <f t="shared" si="77"/>
        <v>0.06130831447953423</v>
      </c>
      <c r="AQ261" s="47">
        <f t="shared" si="79"/>
        <v>25.900000000000098</v>
      </c>
      <c r="AR261" s="45">
        <f t="shared" si="78"/>
        <v>0.45204027626653304</v>
      </c>
    </row>
    <row r="262" spans="5:44" ht="12.75">
      <c r="E262" s="52">
        <f t="shared" si="76"/>
        <v>24.800000000000082</v>
      </c>
      <c r="F262" s="40">
        <f>Inundación!$D$62</f>
        <v>-2.679302479085992</v>
      </c>
      <c r="G262" s="44">
        <f t="shared" si="72"/>
        <v>0.06298133055376068</v>
      </c>
      <c r="H262" s="40">
        <f>Inundación!$B$48</f>
        <v>2.078238904639024</v>
      </c>
      <c r="I262" s="2">
        <f t="shared" si="73"/>
        <v>-1.0689368158246488</v>
      </c>
      <c r="J262" s="53">
        <f t="shared" si="74"/>
        <v>-1.0689368158246488</v>
      </c>
      <c r="K262" s="53">
        <f>Inundación!$B$62/Inundación!$B$3*COS(RADIANS(E262))</f>
        <v>0</v>
      </c>
      <c r="L262" s="52">
        <f t="shared" si="75"/>
        <v>24.800000000000082</v>
      </c>
      <c r="AN262" s="49"/>
      <c r="AO262" s="50"/>
      <c r="AP262" s="45">
        <f t="shared" si="77"/>
        <v>0.06107794918967935</v>
      </c>
      <c r="AQ262" s="47">
        <f t="shared" si="79"/>
        <v>26.0000000000001</v>
      </c>
      <c r="AR262" s="45">
        <f t="shared" si="78"/>
        <v>0.4537856055185274</v>
      </c>
    </row>
    <row r="263" spans="5:44" ht="12.75">
      <c r="E263" s="52">
        <f t="shared" si="76"/>
        <v>24.900000000000084</v>
      </c>
      <c r="F263" s="40">
        <f>Inundación!$D$62</f>
        <v>-2.679302479085992</v>
      </c>
      <c r="G263" s="44">
        <f t="shared" si="72"/>
        <v>0.06289764807687176</v>
      </c>
      <c r="H263" s="40">
        <f>Inundación!$B$48</f>
        <v>2.078238904639024</v>
      </c>
      <c r="I263" s="2">
        <f t="shared" si="73"/>
        <v>-1.0730460383256384</v>
      </c>
      <c r="J263" s="53">
        <f t="shared" si="74"/>
        <v>-1.0730460383256384</v>
      </c>
      <c r="K263" s="53">
        <f>Inundación!$B$62/Inundación!$B$3*COS(RADIANS(E263))</f>
        <v>0</v>
      </c>
      <c r="L263" s="52">
        <f t="shared" si="75"/>
        <v>24.900000000000084</v>
      </c>
      <c r="AN263" s="49"/>
      <c r="AO263" s="50"/>
      <c r="AP263" s="45">
        <f t="shared" si="77"/>
        <v>0.060835366291753304</v>
      </c>
      <c r="AQ263" s="47">
        <f t="shared" si="79"/>
        <v>26.1000000000001</v>
      </c>
      <c r="AR263" s="45">
        <f t="shared" si="78"/>
        <v>0.45553093477052176</v>
      </c>
    </row>
    <row r="264" spans="5:44" ht="12.75">
      <c r="E264" s="52">
        <f t="shared" si="76"/>
        <v>25.000000000000085</v>
      </c>
      <c r="F264" s="40">
        <f>Inundación!$D$62</f>
        <v>-2.679302479085992</v>
      </c>
      <c r="G264" s="44">
        <f t="shared" si="72"/>
        <v>0.06279999999999991</v>
      </c>
      <c r="H264" s="40">
        <f>Inundación!$B$48</f>
        <v>2.078238904639024</v>
      </c>
      <c r="I264" s="2">
        <f t="shared" si="73"/>
        <v>-1.0771648087898364</v>
      </c>
      <c r="J264" s="53">
        <f t="shared" si="74"/>
        <v>-1.0771648087898364</v>
      </c>
      <c r="K264" s="53">
        <f>Inundación!$B$62/Inundación!$B$3*COS(RADIANS(E264))</f>
        <v>0</v>
      </c>
      <c r="L264" s="52">
        <f t="shared" si="75"/>
        <v>25.000000000000085</v>
      </c>
      <c r="AN264" s="49"/>
      <c r="AO264" s="50"/>
      <c r="AP264" s="45">
        <f t="shared" si="77"/>
        <v>0.060580758571968374</v>
      </c>
      <c r="AQ264" s="47">
        <f t="shared" si="79"/>
        <v>26.200000000000102</v>
      </c>
      <c r="AR264" s="45">
        <f t="shared" si="78"/>
        <v>0.45727626402251614</v>
      </c>
    </row>
    <row r="265" spans="5:44" ht="12.75">
      <c r="E265" s="52">
        <f t="shared" si="76"/>
        <v>25.100000000000087</v>
      </c>
      <c r="F265" s="40">
        <f>Inundación!$D$62</f>
        <v>-2.679302479085992</v>
      </c>
      <c r="G265" s="44">
        <f t="shared" si="72"/>
        <v>0.06268826856233799</v>
      </c>
      <c r="H265" s="40">
        <f>Inundación!$B$48</f>
        <v>2.078238904639024</v>
      </c>
      <c r="I265" s="2">
        <f t="shared" si="73"/>
        <v>-1.0812933557518174</v>
      </c>
      <c r="J265" s="53">
        <f t="shared" si="74"/>
        <v>-1.0812933557518174</v>
      </c>
      <c r="K265" s="53">
        <f>Inundación!$B$62/Inundación!$B$3*COS(RADIANS(E265))</f>
        <v>0</v>
      </c>
      <c r="L265" s="52">
        <f t="shared" si="75"/>
        <v>25.100000000000087</v>
      </c>
      <c r="AN265" s="49"/>
      <c r="AO265" s="50"/>
      <c r="AP265" s="45">
        <f t="shared" si="77"/>
        <v>0.06031431881653683</v>
      </c>
      <c r="AQ265" s="47">
        <f t="shared" si="79"/>
        <v>26.300000000000104</v>
      </c>
      <c r="AR265" s="45">
        <f t="shared" si="78"/>
        <v>0.4590215932745105</v>
      </c>
    </row>
    <row r="266" spans="5:44" ht="12.75">
      <c r="E266" s="52">
        <f t="shared" si="76"/>
        <v>25.200000000000088</v>
      </c>
      <c r="F266" s="40">
        <f>Inundación!$D$62</f>
        <v>-2.679302479085992</v>
      </c>
      <c r="G266" s="44">
        <f t="shared" si="72"/>
        <v>0.06256258444069442</v>
      </c>
      <c r="H266" s="40">
        <f>Inundación!$B$48</f>
        <v>2.078238904639024</v>
      </c>
      <c r="I266" s="2">
        <f t="shared" si="73"/>
        <v>-1.0854316892391074</v>
      </c>
      <c r="J266" s="53">
        <f t="shared" si="74"/>
        <v>-1.0854316892391074</v>
      </c>
      <c r="K266" s="53">
        <f>Inundación!$B$62/Inundación!$B$3*COS(RADIANS(E266))</f>
        <v>0</v>
      </c>
      <c r="L266" s="52">
        <f t="shared" si="75"/>
        <v>25.200000000000088</v>
      </c>
      <c r="AN266" s="49"/>
      <c r="AO266" s="50"/>
      <c r="AP266" s="45">
        <f t="shared" si="77"/>
        <v>0.060036239811670944</v>
      </c>
      <c r="AQ266" s="47">
        <f t="shared" si="79"/>
        <v>26.400000000000105</v>
      </c>
      <c r="AR266" s="45">
        <f t="shared" si="78"/>
        <v>0.46076692252650486</v>
      </c>
    </row>
    <row r="267" spans="5:44" ht="12.75">
      <c r="E267" s="52">
        <f t="shared" si="76"/>
        <v>25.30000000000009</v>
      </c>
      <c r="F267" s="40">
        <f>Inundación!$D$62</f>
        <v>-2.679302479085992</v>
      </c>
      <c r="G267" s="44">
        <f t="shared" si="72"/>
        <v>0.06242314042128146</v>
      </c>
      <c r="H267" s="40">
        <f>Inundación!$B$48</f>
        <v>2.078238904639024</v>
      </c>
      <c r="I267" s="2">
        <f t="shared" si="73"/>
        <v>-1.0895797621801966</v>
      </c>
      <c r="J267" s="53">
        <f t="shared" si="74"/>
        <v>-1.0895797621801966</v>
      </c>
      <c r="K267" s="53">
        <f>Inundación!$B$62/Inundación!$B$3*COS(RADIANS(E267))</f>
        <v>0</v>
      </c>
      <c r="L267" s="52">
        <f t="shared" si="75"/>
        <v>25.30000000000009</v>
      </c>
      <c r="AN267" s="49"/>
      <c r="AO267" s="50"/>
      <c r="AP267" s="45">
        <f t="shared" si="77"/>
        <v>0.05974671434358301</v>
      </c>
      <c r="AQ267" s="47">
        <f t="shared" si="79"/>
        <v>26.500000000000107</v>
      </c>
      <c r="AR267" s="45">
        <f t="shared" si="78"/>
        <v>0.4625122517784992</v>
      </c>
    </row>
    <row r="268" spans="5:44" ht="12.75">
      <c r="E268" s="52">
        <f t="shared" si="76"/>
        <v>25.40000000000009</v>
      </c>
      <c r="F268" s="40">
        <f>Inundación!$D$62</f>
        <v>-2.679302479085992</v>
      </c>
      <c r="G268" s="44">
        <f t="shared" si="72"/>
        <v>0.0622701292903114</v>
      </c>
      <c r="H268" s="40">
        <f>Inundación!$B$48</f>
        <v>2.078238904639024</v>
      </c>
      <c r="I268" s="2">
        <f t="shared" si="73"/>
        <v>-1.093737524754918</v>
      </c>
      <c r="J268" s="53">
        <f t="shared" si="74"/>
        <v>-1.093737524754918</v>
      </c>
      <c r="K268" s="53">
        <f>Inundación!$B$62/Inundación!$B$3*COS(RADIANS(E268))</f>
        <v>0</v>
      </c>
      <c r="L268" s="52">
        <f t="shared" si="75"/>
        <v>25.40000000000009</v>
      </c>
      <c r="AN268" s="49"/>
      <c r="AO268" s="50"/>
      <c r="AP268" s="45">
        <f t="shared" si="77"/>
        <v>0.05944593519848529</v>
      </c>
      <c r="AQ268" s="47">
        <f t="shared" si="79"/>
        <v>26.600000000000108</v>
      </c>
      <c r="AR268" s="45">
        <f t="shared" si="78"/>
        <v>0.4642575810304935</v>
      </c>
    </row>
    <row r="269" spans="5:44" ht="12.75">
      <c r="E269" s="52">
        <f t="shared" si="76"/>
        <v>25.500000000000092</v>
      </c>
      <c r="F269" s="40">
        <f>Inundación!$D$62</f>
        <v>-2.679302479085992</v>
      </c>
      <c r="G269" s="44">
        <f t="shared" si="72"/>
        <v>0.06210374383399652</v>
      </c>
      <c r="H269" s="40">
        <f>Inundación!$B$48</f>
        <v>2.078238904639024</v>
      </c>
      <c r="I269" s="2">
        <f t="shared" si="73"/>
        <v>-1.0979049243983312</v>
      </c>
      <c r="J269" s="53">
        <f t="shared" si="74"/>
        <v>-1.0979049243983312</v>
      </c>
      <c r="K269" s="53">
        <f>Inundación!$B$62/Inundación!$B$3*COS(RADIANS(E269))</f>
        <v>0</v>
      </c>
      <c r="L269" s="52">
        <f t="shared" si="75"/>
        <v>25.500000000000092</v>
      </c>
      <c r="AN269" s="49"/>
      <c r="AO269" s="50"/>
      <c r="AP269" s="45">
        <f t="shared" si="77"/>
        <v>0.05913409516259005</v>
      </c>
      <c r="AQ269" s="47">
        <f t="shared" si="79"/>
        <v>26.70000000000011</v>
      </c>
      <c r="AR269" s="45">
        <f t="shared" si="78"/>
        <v>0.4660029102824879</v>
      </c>
    </row>
    <row r="270" spans="5:44" ht="12.75">
      <c r="E270" s="52">
        <f t="shared" si="76"/>
        <v>25.600000000000094</v>
      </c>
      <c r="F270" s="40">
        <f>Inundación!$D$62</f>
        <v>-2.679302479085992</v>
      </c>
      <c r="G270" s="44">
        <f aca="true" t="shared" si="80" ref="G270:G333">AP258</f>
        <v>0.06192417683854908</v>
      </c>
      <c r="H270" s="40">
        <f>Inundación!$B$48</f>
        <v>2.078238904639024</v>
      </c>
      <c r="I270" s="2">
        <f aca="true" t="shared" si="81" ref="I270:I333">(F270+G270*H270)*SIN(RADIANS(E270))</f>
        <v>-1.1020819058046476</v>
      </c>
      <c r="J270" s="53">
        <f aca="true" t="shared" si="82" ref="J270:J333">I270-K270</f>
        <v>-1.1020819058046476</v>
      </c>
      <c r="K270" s="53">
        <f>Inundación!$B$62/Inundación!$B$3*COS(RADIANS(E270))</f>
        <v>0</v>
      </c>
      <c r="L270" s="52">
        <f t="shared" si="75"/>
        <v>25.600000000000094</v>
      </c>
      <c r="AN270" s="49"/>
      <c r="AO270" s="50"/>
      <c r="AP270" s="45">
        <f t="shared" si="77"/>
        <v>0.0588113870221096</v>
      </c>
      <c r="AQ270" s="47">
        <f t="shared" si="79"/>
        <v>26.80000000000011</v>
      </c>
      <c r="AR270" s="45">
        <f t="shared" si="78"/>
        <v>0.46774823953448225</v>
      </c>
    </row>
    <row r="271" spans="5:44" ht="12.75">
      <c r="E271" s="52">
        <f t="shared" si="76"/>
        <v>25.700000000000095</v>
      </c>
      <c r="F271" s="40">
        <f>Inundación!$D$62</f>
        <v>-2.679302479085992</v>
      </c>
      <c r="G271" s="44">
        <f t="shared" si="80"/>
        <v>0.06173162109018136</v>
      </c>
      <c r="H271" s="40">
        <f>Inundación!$B$48</f>
        <v>2.078238904639024</v>
      </c>
      <c r="I271" s="2">
        <f t="shared" si="81"/>
        <v>-1.1062684109311922</v>
      </c>
      <c r="J271" s="53">
        <f t="shared" si="82"/>
        <v>-1.1062684109311922</v>
      </c>
      <c r="K271" s="53">
        <f>Inundación!$B$62/Inundación!$B$3*COS(RADIANS(E271))</f>
        <v>0</v>
      </c>
      <c r="L271" s="52">
        <f aca="true" t="shared" si="83" ref="L271:L334">E271</f>
        <v>25.700000000000095</v>
      </c>
      <c r="AN271" s="49"/>
      <c r="AO271" s="50"/>
      <c r="AP271" s="45">
        <f t="shared" si="77"/>
        <v>0.058478003563256185</v>
      </c>
      <c r="AQ271" s="47">
        <f t="shared" si="79"/>
        <v>26.900000000000112</v>
      </c>
      <c r="AR271" s="45">
        <f t="shared" si="78"/>
        <v>0.46949356878647663</v>
      </c>
    </row>
    <row r="272" spans="5:44" ht="12.75">
      <c r="E272" s="52">
        <f aca="true" t="shared" si="84" ref="E272:E335">E271+0.1</f>
        <v>25.800000000000097</v>
      </c>
      <c r="F272" s="40">
        <f>Inundación!$D$62</f>
        <v>-2.679302479085992</v>
      </c>
      <c r="G272" s="44">
        <f t="shared" si="80"/>
        <v>0.061526269375105656</v>
      </c>
      <c r="H272" s="40">
        <f>Inundación!$B$48</f>
        <v>2.078238904639024</v>
      </c>
      <c r="I272" s="2">
        <f t="shared" si="81"/>
        <v>-1.11046437900241</v>
      </c>
      <c r="J272" s="53">
        <f t="shared" si="82"/>
        <v>-1.11046437900241</v>
      </c>
      <c r="K272" s="53">
        <f>Inundación!$B$62/Inundación!$B$3*COS(RADIANS(E272))</f>
        <v>0</v>
      </c>
      <c r="L272" s="52">
        <f t="shared" si="83"/>
        <v>25.800000000000097</v>
      </c>
      <c r="AN272" s="49"/>
      <c r="AO272" s="50"/>
      <c r="AP272" s="45">
        <f t="shared" si="77"/>
        <v>0.0581341375722421</v>
      </c>
      <c r="AQ272" s="47">
        <f t="shared" si="79"/>
        <v>27.000000000000114</v>
      </c>
      <c r="AR272" s="45">
        <f t="shared" si="78"/>
        <v>0.47123889803847097</v>
      </c>
    </row>
    <row r="273" spans="5:44" ht="12.75">
      <c r="E273" s="52">
        <f t="shared" si="84"/>
        <v>25.900000000000098</v>
      </c>
      <c r="F273" s="40">
        <f>Inundación!$D$62</f>
        <v>-2.679302479085992</v>
      </c>
      <c r="G273" s="44">
        <f t="shared" si="80"/>
        <v>0.06130831447953423</v>
      </c>
      <c r="H273" s="40">
        <f>Inundación!$B$48</f>
        <v>2.078238904639024</v>
      </c>
      <c r="I273" s="2">
        <f t="shared" si="81"/>
        <v>-1.1146697465139093</v>
      </c>
      <c r="J273" s="53">
        <f t="shared" si="82"/>
        <v>-1.1146697465139093</v>
      </c>
      <c r="K273" s="53">
        <f>Inundación!$B$62/Inundación!$B$3*COS(RADIANS(E273))</f>
        <v>0</v>
      </c>
      <c r="L273" s="52">
        <f t="shared" si="83"/>
        <v>25.900000000000098</v>
      </c>
      <c r="AN273" s="49"/>
      <c r="AO273" s="50"/>
      <c r="AP273" s="45">
        <f t="shared" si="77"/>
        <v>0.057779981835279624</v>
      </c>
      <c r="AQ273" s="47">
        <f t="shared" si="79"/>
        <v>27.100000000000115</v>
      </c>
      <c r="AR273" s="45">
        <f t="shared" si="78"/>
        <v>0.4729842272904653</v>
      </c>
    </row>
    <row r="274" spans="5:44" ht="12.75">
      <c r="E274" s="52">
        <f t="shared" si="84"/>
        <v>26.0000000000001</v>
      </c>
      <c r="F274" s="40">
        <f>Inundación!$D$62</f>
        <v>-2.679302479085992</v>
      </c>
      <c r="G274" s="44">
        <f t="shared" si="80"/>
        <v>0.06107794918967935</v>
      </c>
      <c r="H274" s="40">
        <f>Inundación!$B$48</f>
        <v>2.078238904639024</v>
      </c>
      <c r="I274" s="2">
        <f t="shared" si="81"/>
        <v>-1.1188844472365458</v>
      </c>
      <c r="J274" s="53">
        <f t="shared" si="82"/>
        <v>-1.1188844472365458</v>
      </c>
      <c r="K274" s="53">
        <f>Inundación!$B$62/Inundación!$B$3*COS(RADIANS(E274))</f>
        <v>0</v>
      </c>
      <c r="L274" s="52">
        <f t="shared" si="83"/>
        <v>26.0000000000001</v>
      </c>
      <c r="AN274" s="49"/>
      <c r="AO274" s="50"/>
      <c r="AP274" s="45">
        <f t="shared" si="77"/>
        <v>0.05741572913858101</v>
      </c>
      <c r="AQ274" s="47">
        <f t="shared" si="79"/>
        <v>27.200000000000117</v>
      </c>
      <c r="AR274" s="45">
        <f t="shared" si="78"/>
        <v>0.4747295565424597</v>
      </c>
    </row>
    <row r="275" spans="5:44" ht="12.75">
      <c r="E275" s="52">
        <f t="shared" si="84"/>
        <v>26.1000000000001</v>
      </c>
      <c r="F275" s="40">
        <f>Inundación!$D$62</f>
        <v>-2.679302479085992</v>
      </c>
      <c r="G275" s="44">
        <f t="shared" si="80"/>
        <v>0.060835366291753304</v>
      </c>
      <c r="H275" s="40">
        <f>Inundación!$B$48</f>
        <v>2.078238904639024</v>
      </c>
      <c r="I275" s="2">
        <f t="shared" si="81"/>
        <v>-1.1231084122205461</v>
      </c>
      <c r="J275" s="53">
        <f t="shared" si="82"/>
        <v>-1.1231084122205461</v>
      </c>
      <c r="K275" s="53">
        <f>Inundación!$B$62/Inundación!$B$3*COS(RADIANS(E275))</f>
        <v>0</v>
      </c>
      <c r="L275" s="52">
        <f t="shared" si="83"/>
        <v>26.1000000000001</v>
      </c>
      <c r="AN275" s="49"/>
      <c r="AO275" s="50"/>
      <c r="AP275" s="45">
        <f t="shared" si="77"/>
        <v>0.05704157226835858</v>
      </c>
      <c r="AQ275" s="47">
        <f t="shared" si="79"/>
        <v>27.300000000000118</v>
      </c>
      <c r="AR275" s="45">
        <f t="shared" si="78"/>
        <v>0.476474885794454</v>
      </c>
    </row>
    <row r="276" spans="5:44" ht="12.75">
      <c r="E276" s="52">
        <f t="shared" si="84"/>
        <v>26.200000000000102</v>
      </c>
      <c r="F276" s="40">
        <f>Inundación!$D$62</f>
        <v>-2.679302479085992</v>
      </c>
      <c r="G276" s="44">
        <f t="shared" si="80"/>
        <v>0.060580758571968374</v>
      </c>
      <c r="H276" s="40">
        <f>Inundación!$B$48</f>
        <v>2.078238904639024</v>
      </c>
      <c r="I276" s="2">
        <f t="shared" si="81"/>
        <v>-1.1273415697996743</v>
      </c>
      <c r="J276" s="53">
        <f t="shared" si="82"/>
        <v>-1.1273415697996743</v>
      </c>
      <c r="K276" s="53">
        <f>Inundación!$B$62/Inundación!$B$3*COS(RADIANS(E276))</f>
        <v>0</v>
      </c>
      <c r="L276" s="52">
        <f t="shared" si="83"/>
        <v>26.200000000000102</v>
      </c>
      <c r="AN276" s="49"/>
      <c r="AO276" s="50"/>
      <c r="AP276" s="45">
        <f t="shared" si="77"/>
        <v>0.05665770401082455</v>
      </c>
      <c r="AQ276" s="47">
        <f t="shared" si="79"/>
        <v>27.40000000000012</v>
      </c>
      <c r="AR276" s="45">
        <f t="shared" si="78"/>
        <v>0.4782202150464484</v>
      </c>
    </row>
    <row r="277" spans="5:44" ht="12.75">
      <c r="E277" s="52">
        <f t="shared" si="84"/>
        <v>26.300000000000104</v>
      </c>
      <c r="F277" s="40">
        <f>Inundación!$D$62</f>
        <v>-2.679302479085992</v>
      </c>
      <c r="G277" s="44">
        <f t="shared" si="80"/>
        <v>0.06031431881653683</v>
      </c>
      <c r="H277" s="40">
        <f>Inundación!$B$48</f>
        <v>2.078238904639024</v>
      </c>
      <c r="I277" s="2">
        <f t="shared" si="81"/>
        <v>-1.131583845595432</v>
      </c>
      <c r="J277" s="53">
        <f t="shared" si="82"/>
        <v>-1.131583845595432</v>
      </c>
      <c r="K277" s="53">
        <f>Inundación!$B$62/Inundación!$B$3*COS(RADIANS(E277))</f>
        <v>0</v>
      </c>
      <c r="L277" s="52">
        <f t="shared" si="83"/>
        <v>26.300000000000104</v>
      </c>
      <c r="AN277" s="49"/>
      <c r="AO277" s="50"/>
      <c r="AP277" s="45">
        <f t="shared" si="77"/>
        <v>0.056264317152191254</v>
      </c>
      <c r="AQ277" s="47">
        <f t="shared" si="79"/>
        <v>27.50000000000012</v>
      </c>
      <c r="AR277" s="45">
        <f t="shared" si="78"/>
        <v>0.47996554429844274</v>
      </c>
    </row>
    <row r="278" spans="5:44" ht="12.75">
      <c r="E278" s="52">
        <f t="shared" si="84"/>
        <v>26.400000000000105</v>
      </c>
      <c r="F278" s="40">
        <f>Inundación!$D$62</f>
        <v>-2.679302479085992</v>
      </c>
      <c r="G278" s="44">
        <f t="shared" si="80"/>
        <v>0.060036239811670944</v>
      </c>
      <c r="H278" s="40">
        <f>Inundación!$B$48</f>
        <v>2.078238904639024</v>
      </c>
      <c r="I278" s="2">
        <f t="shared" si="81"/>
        <v>-1.1358351625213063</v>
      </c>
      <c r="J278" s="53">
        <f t="shared" si="82"/>
        <v>-1.1358351625213063</v>
      </c>
      <c r="K278" s="53">
        <f>Inundación!$B$62/Inundación!$B$3*COS(RADIANS(E278))</f>
        <v>0</v>
      </c>
      <c r="L278" s="52">
        <f t="shared" si="83"/>
        <v>26.400000000000105</v>
      </c>
      <c r="AN278" s="49"/>
      <c r="AO278" s="50"/>
      <c r="AP278" s="45">
        <f t="shared" si="77"/>
        <v>0.05586160447867094</v>
      </c>
      <c r="AQ278" s="47">
        <f t="shared" si="79"/>
        <v>27.600000000000122</v>
      </c>
      <c r="AR278" s="45">
        <f t="shared" si="78"/>
        <v>0.48171087355043707</v>
      </c>
    </row>
    <row r="279" spans="5:44" ht="12.75">
      <c r="E279" s="52">
        <f t="shared" si="84"/>
        <v>26.500000000000107</v>
      </c>
      <c r="F279" s="40">
        <f>Inundación!$D$62</f>
        <v>-2.679302479085992</v>
      </c>
      <c r="G279" s="44">
        <f t="shared" si="80"/>
        <v>0.05974671434358301</v>
      </c>
      <c r="H279" s="40">
        <f>Inundación!$B$48</f>
        <v>2.078238904639024</v>
      </c>
      <c r="I279" s="2">
        <f t="shared" si="81"/>
        <v>-1.1400954407870498</v>
      </c>
      <c r="J279" s="53">
        <f t="shared" si="82"/>
        <v>-1.1400954407870498</v>
      </c>
      <c r="K279" s="53">
        <f>Inundación!$B$62/Inundación!$B$3*COS(RADIANS(E279))</f>
        <v>0</v>
      </c>
      <c r="L279" s="52">
        <f t="shared" si="83"/>
        <v>26.500000000000107</v>
      </c>
      <c r="AN279" s="49"/>
      <c r="AO279" s="50"/>
      <c r="AP279" s="45">
        <f t="shared" si="77"/>
        <v>0.05544975877647588</v>
      </c>
      <c r="AQ279" s="47">
        <f t="shared" si="79"/>
        <v>27.700000000000124</v>
      </c>
      <c r="AR279" s="45">
        <f t="shared" si="78"/>
        <v>0.48345620280243146</v>
      </c>
    </row>
    <row r="280" spans="5:44" ht="12.75">
      <c r="E280" s="52">
        <f t="shared" si="84"/>
        <v>26.600000000000108</v>
      </c>
      <c r="F280" s="40">
        <f>Inundación!$D$62</f>
        <v>-2.679302479085992</v>
      </c>
      <c r="G280" s="44">
        <f t="shared" si="80"/>
        <v>0.05944593519848529</v>
      </c>
      <c r="H280" s="40">
        <f>Inundación!$B$48</f>
        <v>2.078238904639024</v>
      </c>
      <c r="I280" s="2">
        <f t="shared" si="81"/>
        <v>-1.144364597903006</v>
      </c>
      <c r="J280" s="53">
        <f t="shared" si="82"/>
        <v>-1.144364597903006</v>
      </c>
      <c r="K280" s="53">
        <f>Inundación!$B$62/Inundación!$B$3*COS(RADIANS(E280))</f>
        <v>0</v>
      </c>
      <c r="L280" s="52">
        <f t="shared" si="83"/>
        <v>26.600000000000108</v>
      </c>
      <c r="AN280" s="49"/>
      <c r="AO280" s="50"/>
      <c r="AP280" s="45">
        <f t="shared" si="77"/>
        <v>0.05502897283181837</v>
      </c>
      <c r="AQ280" s="47">
        <f t="shared" si="79"/>
        <v>27.800000000000125</v>
      </c>
      <c r="AR280" s="45">
        <f t="shared" si="78"/>
        <v>0.4852015320544258</v>
      </c>
    </row>
    <row r="281" spans="5:44" ht="12.75">
      <c r="E281" s="52">
        <f t="shared" si="84"/>
        <v>26.70000000000011</v>
      </c>
      <c r="F281" s="40">
        <f>Inundación!$D$62</f>
        <v>-2.679302479085992</v>
      </c>
      <c r="G281" s="44">
        <f t="shared" si="80"/>
        <v>0.05913409516259005</v>
      </c>
      <c r="H281" s="40">
        <f>Inundación!$B$48</f>
        <v>2.078238904639024</v>
      </c>
      <c r="I281" s="2">
        <f t="shared" si="81"/>
        <v>-1.1486425486844705</v>
      </c>
      <c r="J281" s="53">
        <f t="shared" si="82"/>
        <v>-1.1486425486844705</v>
      </c>
      <c r="K281" s="53">
        <f>Inundación!$B$62/Inundación!$B$3*COS(RADIANS(E281))</f>
        <v>0</v>
      </c>
      <c r="L281" s="52">
        <f t="shared" si="83"/>
        <v>26.70000000000011</v>
      </c>
      <c r="AN281" s="49"/>
      <c r="AO281" s="50"/>
      <c r="AP281" s="45">
        <f t="shared" si="77"/>
        <v>0.05459943943091066</v>
      </c>
      <c r="AQ281" s="47">
        <f t="shared" si="79"/>
        <v>27.900000000000126</v>
      </c>
      <c r="AR281" s="45">
        <f t="shared" si="78"/>
        <v>0.4869468613064202</v>
      </c>
    </row>
    <row r="282" spans="5:44" ht="12.75">
      <c r="E282" s="52">
        <f t="shared" si="84"/>
        <v>26.80000000000011</v>
      </c>
      <c r="F282" s="40">
        <f>Inundación!$D$62</f>
        <v>-2.679302479085992</v>
      </c>
      <c r="G282" s="44">
        <f t="shared" si="80"/>
        <v>0.0588113870221096</v>
      </c>
      <c r="H282" s="40">
        <f>Inundación!$B$48</f>
        <v>2.078238904639024</v>
      </c>
      <c r="I282" s="2">
        <f t="shared" si="81"/>
        <v>-1.1529292052560949</v>
      </c>
      <c r="J282" s="53">
        <f t="shared" si="82"/>
        <v>-1.1529292052560949</v>
      </c>
      <c r="K282" s="53">
        <f>Inundación!$B$62/Inundación!$B$3*COS(RADIANS(E282))</f>
        <v>0</v>
      </c>
      <c r="L282" s="52">
        <f t="shared" si="83"/>
        <v>26.80000000000011</v>
      </c>
      <c r="AN282" s="49"/>
      <c r="AO282" s="50"/>
      <c r="AP282" s="45">
        <f t="shared" si="77"/>
        <v>0.054161351359965054</v>
      </c>
      <c r="AQ282" s="47">
        <f t="shared" si="79"/>
        <v>28.000000000000128</v>
      </c>
      <c r="AR282" s="45">
        <f t="shared" si="78"/>
        <v>0.4886921905584145</v>
      </c>
    </row>
    <row r="283" spans="5:44" ht="12.75">
      <c r="E283" s="52">
        <f t="shared" si="84"/>
        <v>26.900000000000112</v>
      </c>
      <c r="F283" s="40">
        <f>Inundación!$D$62</f>
        <v>-2.679302479085992</v>
      </c>
      <c r="G283" s="44">
        <f t="shared" si="80"/>
        <v>0.058478003563256185</v>
      </c>
      <c r="H283" s="40">
        <f>Inundación!$B$48</f>
        <v>2.078238904639024</v>
      </c>
      <c r="I283" s="2">
        <f t="shared" si="81"/>
        <v>-1.1572244770563274</v>
      </c>
      <c r="J283" s="53">
        <f t="shared" si="82"/>
        <v>-1.1572244770563274</v>
      </c>
      <c r="K283" s="53">
        <f>Inundación!$B$62/Inundación!$B$3*COS(RADIANS(E283))</f>
        <v>0</v>
      </c>
      <c r="L283" s="52">
        <f t="shared" si="83"/>
        <v>26.900000000000112</v>
      </c>
      <c r="AN283" s="49"/>
      <c r="AO283" s="50"/>
      <c r="AP283" s="45">
        <f t="shared" si="77"/>
        <v>0.05371490140519383</v>
      </c>
      <c r="AQ283" s="47">
        <f t="shared" si="79"/>
        <v>28.10000000000013</v>
      </c>
      <c r="AR283" s="45">
        <f t="shared" si="78"/>
        <v>0.49043751981040884</v>
      </c>
    </row>
    <row r="284" spans="5:44" ht="12.75">
      <c r="E284" s="52">
        <f t="shared" si="84"/>
        <v>27.000000000000114</v>
      </c>
      <c r="F284" s="40">
        <f>Inundación!$D$62</f>
        <v>-2.679302479085992</v>
      </c>
      <c r="G284" s="44">
        <f t="shared" si="80"/>
        <v>0.0581341375722421</v>
      </c>
      <c r="H284" s="40">
        <f>Inundación!$B$48</f>
        <v>2.078238904639024</v>
      </c>
      <c r="I284" s="2">
        <f t="shared" si="81"/>
        <v>-1.1615282708418955</v>
      </c>
      <c r="J284" s="53">
        <f t="shared" si="82"/>
        <v>-1.1615282708418955</v>
      </c>
      <c r="K284" s="53">
        <f>Inundación!$B$62/Inundación!$B$3*COS(RADIANS(E284))</f>
        <v>0</v>
      </c>
      <c r="L284" s="52">
        <f t="shared" si="83"/>
        <v>27.000000000000114</v>
      </c>
      <c r="AN284" s="49"/>
      <c r="AO284" s="50"/>
      <c r="AP284" s="45">
        <f t="shared" si="77"/>
        <v>0.05326028235280923</v>
      </c>
      <c r="AQ284" s="47">
        <f t="shared" si="79"/>
        <v>28.20000000000013</v>
      </c>
      <c r="AR284" s="45">
        <f t="shared" si="78"/>
        <v>0.4921828490624032</v>
      </c>
    </row>
    <row r="285" spans="5:44" ht="12.75">
      <c r="E285" s="52">
        <f t="shared" si="84"/>
        <v>27.100000000000115</v>
      </c>
      <c r="F285" s="40">
        <f>Inundación!$D$62</f>
        <v>-2.679302479085992</v>
      </c>
      <c r="G285" s="44">
        <f t="shared" si="80"/>
        <v>0.057779981835279624</v>
      </c>
      <c r="H285" s="40">
        <f>Inundación!$B$48</f>
        <v>2.078238904639024</v>
      </c>
      <c r="I285" s="2">
        <f t="shared" si="81"/>
        <v>-1.1658404906923263</v>
      </c>
      <c r="J285" s="53">
        <f t="shared" si="82"/>
        <v>-1.1658404906923263</v>
      </c>
      <c r="K285" s="53">
        <f>Inundación!$B$62/Inundación!$B$3*COS(RADIANS(E285))</f>
        <v>0</v>
      </c>
      <c r="L285" s="52">
        <f t="shared" si="83"/>
        <v>27.100000000000115</v>
      </c>
      <c r="AN285" s="49"/>
      <c r="AO285" s="50"/>
      <c r="AP285" s="45">
        <f t="shared" si="77"/>
        <v>0.052797686989023575</v>
      </c>
      <c r="AQ285" s="47">
        <f t="shared" si="79"/>
        <v>28.300000000000132</v>
      </c>
      <c r="AR285" s="45">
        <f t="shared" si="78"/>
        <v>0.49392817831439756</v>
      </c>
    </row>
    <row r="286" spans="5:44" ht="12.75">
      <c r="E286" s="52">
        <f t="shared" si="84"/>
        <v>27.200000000000117</v>
      </c>
      <c r="F286" s="40">
        <f>Inundación!$D$62</f>
        <v>-2.679302479085992</v>
      </c>
      <c r="G286" s="44">
        <f t="shared" si="80"/>
        <v>0.05741572913858101</v>
      </c>
      <c r="H286" s="40">
        <f>Inundación!$B$48</f>
        <v>2.078238904639024</v>
      </c>
      <c r="I286" s="2">
        <f t="shared" si="81"/>
        <v>-1.1701610380145069</v>
      </c>
      <c r="J286" s="53">
        <f t="shared" si="82"/>
        <v>-1.1701610380145069</v>
      </c>
      <c r="K286" s="53">
        <f>Inundación!$B$62/Inundación!$B$3*COS(RADIANS(E286))</f>
        <v>0</v>
      </c>
      <c r="L286" s="52">
        <f t="shared" si="83"/>
        <v>27.200000000000117</v>
      </c>
      <c r="AN286" s="49"/>
      <c r="AO286" s="50"/>
      <c r="AP286" s="45">
        <f t="shared" si="77"/>
        <v>0.05232730810004911</v>
      </c>
      <c r="AQ286" s="47">
        <f t="shared" si="79"/>
        <v>28.400000000000134</v>
      </c>
      <c r="AR286" s="45">
        <f t="shared" si="78"/>
        <v>0.49567350756639195</v>
      </c>
    </row>
    <row r="287" spans="5:44" ht="12.75">
      <c r="E287" s="52">
        <f t="shared" si="84"/>
        <v>27.300000000000118</v>
      </c>
      <c r="F287" s="40">
        <f>Inundación!$D$62</f>
        <v>-2.679302479085992</v>
      </c>
      <c r="G287" s="44">
        <f t="shared" si="80"/>
        <v>0.05704157226835858</v>
      </c>
      <c r="H287" s="40">
        <f>Inundación!$B$48</f>
        <v>2.078238904639024</v>
      </c>
      <c r="I287" s="2">
        <f t="shared" si="81"/>
        <v>-1.1744898115472835</v>
      </c>
      <c r="J287" s="53">
        <f t="shared" si="82"/>
        <v>-1.1744898115472835</v>
      </c>
      <c r="K287" s="53">
        <f>Inundación!$B$62/Inundación!$B$3*COS(RADIANS(E287))</f>
        <v>0</v>
      </c>
      <c r="L287" s="52">
        <f t="shared" si="83"/>
        <v>27.300000000000118</v>
      </c>
      <c r="AN287" s="49"/>
      <c r="AO287" s="50"/>
      <c r="AP287" s="45">
        <f t="shared" si="77"/>
        <v>0.05184933847209814</v>
      </c>
      <c r="AQ287" s="47">
        <f t="shared" si="79"/>
        <v>28.500000000000135</v>
      </c>
      <c r="AR287" s="45">
        <f t="shared" si="78"/>
        <v>0.4974188368183863</v>
      </c>
    </row>
    <row r="288" spans="5:44" ht="12.75">
      <c r="E288" s="52">
        <f t="shared" si="84"/>
        <v>27.40000000000012</v>
      </c>
      <c r="F288" s="40">
        <f>Inundación!$D$62</f>
        <v>-2.679302479085992</v>
      </c>
      <c r="G288" s="44">
        <f t="shared" si="80"/>
        <v>0.05665770401082455</v>
      </c>
      <c r="H288" s="40">
        <f>Inundación!$B$48</f>
        <v>2.078238904639024</v>
      </c>
      <c r="I288" s="2">
        <f t="shared" si="81"/>
        <v>-1.1788267073661014</v>
      </c>
      <c r="J288" s="53">
        <f t="shared" si="82"/>
        <v>-1.1788267073661014</v>
      </c>
      <c r="K288" s="53">
        <f>Inundación!$B$62/Inundación!$B$3*COS(RADIANS(E288))</f>
        <v>0</v>
      </c>
      <c r="L288" s="52">
        <f t="shared" si="83"/>
        <v>27.40000000000012</v>
      </c>
      <c r="AN288" s="49"/>
      <c r="AO288" s="50"/>
      <c r="AP288" s="45">
        <f t="shared" si="77"/>
        <v>0.05136397089138292</v>
      </c>
      <c r="AQ288" s="47">
        <f t="shared" si="79"/>
        <v>28.600000000000136</v>
      </c>
      <c r="AR288" s="45">
        <f t="shared" si="78"/>
        <v>0.4991641660703806</v>
      </c>
    </row>
    <row r="289" spans="5:44" ht="12.75">
      <c r="E289" s="52">
        <f t="shared" si="84"/>
        <v>27.50000000000012</v>
      </c>
      <c r="F289" s="40">
        <f>Inundación!$D$62</f>
        <v>-2.679302479085992</v>
      </c>
      <c r="G289" s="44">
        <f t="shared" si="80"/>
        <v>0.056264317152191254</v>
      </c>
      <c r="H289" s="40">
        <f>Inundación!$B$48</f>
        <v>2.078238904639024</v>
      </c>
      <c r="I289" s="2">
        <f t="shared" si="81"/>
        <v>-1.1831716188876822</v>
      </c>
      <c r="J289" s="53">
        <f t="shared" si="82"/>
        <v>-1.1831716188876822</v>
      </c>
      <c r="K289" s="53">
        <f>Inundación!$B$62/Inundación!$B$3*COS(RADIANS(E289))</f>
        <v>0</v>
      </c>
      <c r="L289" s="52">
        <f t="shared" si="83"/>
        <v>27.50000000000012</v>
      </c>
      <c r="AN289" s="49"/>
      <c r="AO289" s="50"/>
      <c r="AP289" s="45">
        <f t="shared" si="77"/>
        <v>0.050871398144115725</v>
      </c>
      <c r="AQ289" s="47">
        <f t="shared" si="79"/>
        <v>28.700000000000138</v>
      </c>
      <c r="AR289" s="45">
        <f t="shared" si="78"/>
        <v>0.5009094953223749</v>
      </c>
    </row>
    <row r="290" spans="5:44" ht="12.75">
      <c r="E290" s="52">
        <f t="shared" si="84"/>
        <v>27.600000000000122</v>
      </c>
      <c r="F290" s="40">
        <f>Inundación!$D$62</f>
        <v>-2.679302479085992</v>
      </c>
      <c r="G290" s="44">
        <f t="shared" si="80"/>
        <v>0.05586160447867094</v>
      </c>
      <c r="H290" s="40">
        <f>Inundación!$B$48</f>
        <v>2.078238904639024</v>
      </c>
      <c r="I290" s="2">
        <f t="shared" si="81"/>
        <v>-1.1875244368747424</v>
      </c>
      <c r="J290" s="53">
        <f t="shared" si="82"/>
        <v>-1.1875244368747424</v>
      </c>
      <c r="K290" s="53">
        <f>Inundación!$B$62/Inundación!$B$3*COS(RADIANS(E290))</f>
        <v>0</v>
      </c>
      <c r="L290" s="52">
        <f t="shared" si="83"/>
        <v>27.600000000000122</v>
      </c>
      <c r="AN290" s="49"/>
      <c r="AO290" s="50"/>
      <c r="AP290" s="45">
        <f t="shared" si="77"/>
        <v>0.05037181301650881</v>
      </c>
      <c r="AQ290" s="47">
        <f t="shared" si="79"/>
        <v>28.80000000000014</v>
      </c>
      <c r="AR290" s="45">
        <f t="shared" si="78"/>
        <v>0.5026548245743694</v>
      </c>
    </row>
    <row r="291" spans="5:44" ht="12.75">
      <c r="E291" s="52">
        <f t="shared" si="84"/>
        <v>27.700000000000124</v>
      </c>
      <c r="F291" s="40">
        <f>Inundación!$D$62</f>
        <v>-2.679302479085992</v>
      </c>
      <c r="G291" s="44">
        <f t="shared" si="80"/>
        <v>0.05544975877647588</v>
      </c>
      <c r="H291" s="40">
        <f>Inundación!$B$48</f>
        <v>2.078238904639024</v>
      </c>
      <c r="I291" s="2">
        <f t="shared" si="81"/>
        <v>-1.1918850494407482</v>
      </c>
      <c r="J291" s="53">
        <f t="shared" si="82"/>
        <v>-1.1918850494407482</v>
      </c>
      <c r="K291" s="53">
        <f>Inundación!$B$62/Inundación!$B$3*COS(RADIANS(E291))</f>
        <v>0</v>
      </c>
      <c r="L291" s="52">
        <f t="shared" si="83"/>
        <v>27.700000000000124</v>
      </c>
      <c r="AN291" s="49"/>
      <c r="AO291" s="50"/>
      <c r="AP291" s="45">
        <f t="shared" si="77"/>
        <v>0.04986540829477452</v>
      </c>
      <c r="AQ291" s="47">
        <f t="shared" si="79"/>
        <v>28.90000000000014</v>
      </c>
      <c r="AR291" s="45">
        <f t="shared" si="78"/>
        <v>0.5044001538263637</v>
      </c>
    </row>
    <row r="292" spans="5:44" ht="12.75">
      <c r="E292" s="52">
        <f t="shared" si="84"/>
        <v>27.800000000000125</v>
      </c>
      <c r="F292" s="40">
        <f>Inundación!$D$62</f>
        <v>-2.679302479085992</v>
      </c>
      <c r="G292" s="44">
        <f t="shared" si="80"/>
        <v>0.05502897283181837</v>
      </c>
      <c r="H292" s="40">
        <f>Inundación!$B$48</f>
        <v>2.078238904639024</v>
      </c>
      <c r="I292" s="2">
        <f t="shared" si="81"/>
        <v>-1.196253342054712</v>
      </c>
      <c r="J292" s="53">
        <f t="shared" si="82"/>
        <v>-1.196253342054712</v>
      </c>
      <c r="K292" s="53">
        <f>Inundación!$B$62/Inundación!$B$3*COS(RADIANS(E292))</f>
        <v>0</v>
      </c>
      <c r="L292" s="52">
        <f t="shared" si="83"/>
        <v>27.800000000000125</v>
      </c>
      <c r="AN292" s="49"/>
      <c r="AO292" s="50"/>
      <c r="AP292" s="45">
        <f t="shared" si="77"/>
        <v>0.04935237676512509</v>
      </c>
      <c r="AQ292" s="47">
        <f t="shared" si="79"/>
        <v>29.000000000000142</v>
      </c>
      <c r="AR292" s="45">
        <f t="shared" si="78"/>
        <v>0.506145483078358</v>
      </c>
    </row>
    <row r="293" spans="5:44" ht="12.75">
      <c r="E293" s="52">
        <f t="shared" si="84"/>
        <v>27.900000000000126</v>
      </c>
      <c r="F293" s="40">
        <f>Inundación!$D$62</f>
        <v>-2.679302479085992</v>
      </c>
      <c r="G293" s="44">
        <f t="shared" si="80"/>
        <v>0.05459943943091066</v>
      </c>
      <c r="H293" s="40">
        <f>Inundación!$B$48</f>
        <v>2.078238904639024</v>
      </c>
      <c r="I293" s="2">
        <f t="shared" si="81"/>
        <v>-1.200629197546027</v>
      </c>
      <c r="J293" s="53">
        <f t="shared" si="82"/>
        <v>-1.200629197546027</v>
      </c>
      <c r="K293" s="53">
        <f>Inundación!$B$62/Inundación!$B$3*COS(RADIANS(E293))</f>
        <v>0</v>
      </c>
      <c r="L293" s="52">
        <f t="shared" si="83"/>
        <v>27.900000000000126</v>
      </c>
      <c r="AN293" s="49"/>
      <c r="AO293" s="50"/>
      <c r="AP293" s="45">
        <f t="shared" si="77"/>
        <v>0.0488329112137728</v>
      </c>
      <c r="AQ293" s="47">
        <f t="shared" si="79"/>
        <v>29.100000000000144</v>
      </c>
      <c r="AR293" s="45">
        <f t="shared" si="78"/>
        <v>0.5078908123303524</v>
      </c>
    </row>
    <row r="294" spans="5:44" ht="12.75">
      <c r="E294" s="52">
        <f t="shared" si="84"/>
        <v>28.000000000000128</v>
      </c>
      <c r="F294" s="40">
        <f>Inundación!$D$62</f>
        <v>-2.679302479085992</v>
      </c>
      <c r="G294" s="44">
        <f t="shared" si="80"/>
        <v>0.054161351359965054</v>
      </c>
      <c r="H294" s="40">
        <f>Inundación!$B$48</f>
        <v>2.078238904639024</v>
      </c>
      <c r="I294" s="2">
        <f t="shared" si="81"/>
        <v>-1.2050124961093411</v>
      </c>
      <c r="J294" s="53">
        <f t="shared" si="82"/>
        <v>-1.2050124961093411</v>
      </c>
      <c r="K294" s="53">
        <f>Inundación!$B$62/Inundación!$B$3*COS(RADIANS(E294))</f>
        <v>0</v>
      </c>
      <c r="L294" s="52">
        <f t="shared" si="83"/>
        <v>28.000000000000128</v>
      </c>
      <c r="AN294" s="49"/>
      <c r="AO294" s="50"/>
      <c r="AP294" s="45">
        <f t="shared" si="77"/>
        <v>0.04830720442692993</v>
      </c>
      <c r="AQ294" s="47">
        <f t="shared" si="79"/>
        <v>29.200000000000145</v>
      </c>
      <c r="AR294" s="45">
        <f t="shared" si="78"/>
        <v>0.5096361415823467</v>
      </c>
    </row>
    <row r="295" spans="5:44" ht="12.75">
      <c r="E295" s="52">
        <f t="shared" si="84"/>
        <v>28.10000000000013</v>
      </c>
      <c r="F295" s="40">
        <f>Inundación!$D$62</f>
        <v>-2.679302479085992</v>
      </c>
      <c r="G295" s="44">
        <f t="shared" si="80"/>
        <v>0.05371490140519383</v>
      </c>
      <c r="H295" s="40">
        <f>Inundación!$B$48</f>
        <v>2.078238904639024</v>
      </c>
      <c r="I295" s="2">
        <f t="shared" si="81"/>
        <v>-1.2094031153094678</v>
      </c>
      <c r="J295" s="53">
        <f t="shared" si="82"/>
        <v>-1.2094031153094678</v>
      </c>
      <c r="K295" s="53">
        <f>Inundación!$B$62/Inundación!$B$3*COS(RADIANS(E295))</f>
        <v>0</v>
      </c>
      <c r="L295" s="52">
        <f t="shared" si="83"/>
        <v>28.10000000000013</v>
      </c>
      <c r="AN295" s="49"/>
      <c r="AO295" s="50"/>
      <c r="AP295" s="45">
        <f t="shared" si="77"/>
        <v>0.04777544919080871</v>
      </c>
      <c r="AQ295" s="47">
        <f t="shared" si="79"/>
        <v>29.300000000000146</v>
      </c>
      <c r="AR295" s="45">
        <f t="shared" si="78"/>
        <v>0.5113814708343412</v>
      </c>
    </row>
    <row r="296" spans="5:44" ht="12.75">
      <c r="E296" s="52">
        <f t="shared" si="84"/>
        <v>28.20000000000013</v>
      </c>
      <c r="F296" s="40">
        <f>Inundación!$D$62</f>
        <v>-2.679302479085992</v>
      </c>
      <c r="G296" s="44">
        <f t="shared" si="80"/>
        <v>0.05326028235280923</v>
      </c>
      <c r="H296" s="40">
        <f>Inundación!$B$48</f>
        <v>2.078238904639024</v>
      </c>
      <c r="I296" s="2">
        <f t="shared" si="81"/>
        <v>-1.2138009300863397</v>
      </c>
      <c r="J296" s="53">
        <f t="shared" si="82"/>
        <v>-1.2138009300863397</v>
      </c>
      <c r="K296" s="53">
        <f>Inundación!$B$62/Inundación!$B$3*COS(RADIANS(E296))</f>
        <v>0</v>
      </c>
      <c r="L296" s="52">
        <f t="shared" si="83"/>
        <v>28.20000000000013</v>
      </c>
      <c r="AN296" s="49"/>
      <c r="AO296" s="50"/>
      <c r="AP296" s="45">
        <f t="shared" si="77"/>
        <v>0.0472378382916215</v>
      </c>
      <c r="AQ296" s="47">
        <f t="shared" si="79"/>
        <v>29.400000000000148</v>
      </c>
      <c r="AR296" s="45">
        <f t="shared" si="78"/>
        <v>0.5131268000863355</v>
      </c>
    </row>
    <row r="297" spans="5:44" ht="12.75">
      <c r="E297" s="52">
        <f t="shared" si="84"/>
        <v>28.300000000000132</v>
      </c>
      <c r="F297" s="40">
        <f>Inundación!$D$62</f>
        <v>-2.679302479085992</v>
      </c>
      <c r="G297" s="44">
        <f t="shared" si="80"/>
        <v>0.052797686989023575</v>
      </c>
      <c r="H297" s="40">
        <f>Inundación!$B$48</f>
        <v>2.078238904639024</v>
      </c>
      <c r="I297" s="2">
        <f t="shared" si="81"/>
        <v>-1.2182058127599962</v>
      </c>
      <c r="J297" s="53">
        <f t="shared" si="82"/>
        <v>-1.2182058127599962</v>
      </c>
      <c r="K297" s="53">
        <f>Inundación!$B$62/Inundación!$B$3*COS(RADIANS(E297))</f>
        <v>0</v>
      </c>
      <c r="L297" s="52">
        <f t="shared" si="83"/>
        <v>28.300000000000132</v>
      </c>
      <c r="AN297" s="49"/>
      <c r="AO297" s="50"/>
      <c r="AP297" s="45">
        <f t="shared" si="77"/>
        <v>0.04669456451558054</v>
      </c>
      <c r="AQ297" s="47">
        <f t="shared" si="79"/>
        <v>29.50000000000015</v>
      </c>
      <c r="AR297" s="45">
        <f t="shared" si="78"/>
        <v>0.5148721293383298</v>
      </c>
    </row>
    <row r="298" spans="5:44" ht="12.75">
      <c r="E298" s="52">
        <f t="shared" si="84"/>
        <v>28.400000000000134</v>
      </c>
      <c r="F298" s="40">
        <f>Inundación!$D$62</f>
        <v>-2.679302479085992</v>
      </c>
      <c r="G298" s="44">
        <f t="shared" si="80"/>
        <v>0.05232730810004911</v>
      </c>
      <c r="H298" s="40">
        <f>Inundación!$B$48</f>
        <v>2.078238904639024</v>
      </c>
      <c r="I298" s="2">
        <f t="shared" si="81"/>
        <v>-1.2226176330356144</v>
      </c>
      <c r="J298" s="53">
        <f t="shared" si="82"/>
        <v>-1.2226176330356144</v>
      </c>
      <c r="K298" s="53">
        <f>Inundación!$B$62/Inundación!$B$3*COS(RADIANS(E298))</f>
        <v>0</v>
      </c>
      <c r="L298" s="52">
        <f t="shared" si="83"/>
        <v>28.400000000000134</v>
      </c>
      <c r="AN298" s="49"/>
      <c r="AO298" s="50"/>
      <c r="AP298" s="45">
        <f t="shared" si="77"/>
        <v>0.046145820648898106</v>
      </c>
      <c r="AQ298" s="47">
        <f t="shared" si="79"/>
        <v>29.60000000000015</v>
      </c>
      <c r="AR298" s="45">
        <f t="shared" si="78"/>
        <v>0.5166174585903242</v>
      </c>
    </row>
    <row r="299" spans="5:44" ht="12.75">
      <c r="E299" s="52">
        <f t="shared" si="84"/>
        <v>28.500000000000135</v>
      </c>
      <c r="F299" s="40">
        <f>Inundación!$D$62</f>
        <v>-2.679302479085992</v>
      </c>
      <c r="G299" s="44">
        <f t="shared" si="80"/>
        <v>0.05184933847209814</v>
      </c>
      <c r="H299" s="40">
        <f>Inundación!$B$48</f>
        <v>2.078238904639024</v>
      </c>
      <c r="I299" s="2">
        <f t="shared" si="81"/>
        <v>-1.2270362580085752</v>
      </c>
      <c r="J299" s="53">
        <f t="shared" si="82"/>
        <v>-1.2270362580085752</v>
      </c>
      <c r="K299" s="53">
        <f>Inundación!$B$62/Inundación!$B$3*COS(RADIANS(E299))</f>
        <v>0</v>
      </c>
      <c r="L299" s="52">
        <f t="shared" si="83"/>
        <v>28.500000000000135</v>
      </c>
      <c r="AN299" s="49"/>
      <c r="AO299" s="50"/>
      <c r="AP299" s="45">
        <f t="shared" si="77"/>
        <v>0.045591799477786465</v>
      </c>
      <c r="AQ299" s="47">
        <f t="shared" si="79"/>
        <v>29.700000000000152</v>
      </c>
      <c r="AR299" s="45">
        <f t="shared" si="78"/>
        <v>0.5183627878423185</v>
      </c>
    </row>
    <row r="300" spans="5:44" ht="12.75">
      <c r="E300" s="52">
        <f t="shared" si="84"/>
        <v>28.600000000000136</v>
      </c>
      <c r="F300" s="40">
        <f>Inundación!$D$62</f>
        <v>-2.679302479085992</v>
      </c>
      <c r="G300" s="44">
        <f t="shared" si="80"/>
        <v>0.05136397089138292</v>
      </c>
      <c r="H300" s="40">
        <f>Inundación!$B$48</f>
        <v>2.078238904639024</v>
      </c>
      <c r="I300" s="2">
        <f t="shared" si="81"/>
        <v>-1.2314615521695704</v>
      </c>
      <c r="J300" s="53">
        <f t="shared" si="82"/>
        <v>-1.2314615521695704</v>
      </c>
      <c r="K300" s="53">
        <f>Inundación!$B$62/Inundación!$B$3*COS(RADIANS(E300))</f>
        <v>0</v>
      </c>
      <c r="L300" s="52">
        <f t="shared" si="83"/>
        <v>28.600000000000136</v>
      </c>
      <c r="AN300" s="49"/>
      <c r="AO300" s="50"/>
      <c r="AP300" s="45">
        <f t="shared" si="77"/>
        <v>0.04503269378845787</v>
      </c>
      <c r="AQ300" s="47">
        <f t="shared" si="79"/>
        <v>29.800000000000153</v>
      </c>
      <c r="AR300" s="45">
        <f t="shared" si="78"/>
        <v>0.5201081170943129</v>
      </c>
    </row>
    <row r="301" spans="5:44" ht="12.75">
      <c r="E301" s="52">
        <f t="shared" si="84"/>
        <v>28.700000000000138</v>
      </c>
      <c r="F301" s="40">
        <f>Inundación!$D$62</f>
        <v>-2.679302479085992</v>
      </c>
      <c r="G301" s="44">
        <f t="shared" si="80"/>
        <v>0.050871398144115725</v>
      </c>
      <c r="H301" s="40">
        <f>Inundación!$B$48</f>
        <v>2.078238904639024</v>
      </c>
      <c r="I301" s="2">
        <f t="shared" si="81"/>
        <v>-1.2358933774097467</v>
      </c>
      <c r="J301" s="53">
        <f t="shared" si="82"/>
        <v>-1.2358933774097467</v>
      </c>
      <c r="K301" s="53">
        <f>Inundación!$B$62/Inundación!$B$3*COS(RADIANS(E301))</f>
        <v>0</v>
      </c>
      <c r="L301" s="52">
        <f t="shared" si="83"/>
        <v>28.700000000000138</v>
      </c>
      <c r="AN301" s="49"/>
      <c r="AO301" s="50"/>
      <c r="AP301" s="45">
        <f t="shared" si="77"/>
        <v>0.044468696367124666</v>
      </c>
      <c r="AQ301" s="47">
        <f t="shared" si="79"/>
        <v>29.900000000000155</v>
      </c>
      <c r="AR301" s="45">
        <f t="shared" si="78"/>
        <v>0.5218534463463073</v>
      </c>
    </row>
    <row r="302" spans="5:44" ht="12.75">
      <c r="E302" s="52">
        <f t="shared" si="84"/>
        <v>28.80000000000014</v>
      </c>
      <c r="F302" s="40">
        <f>Inundación!$D$62</f>
        <v>-2.679302479085992</v>
      </c>
      <c r="G302" s="44">
        <f t="shared" si="80"/>
        <v>0.05037181301650881</v>
      </c>
      <c r="H302" s="40">
        <f>Inundación!$B$48</f>
        <v>2.078238904639024</v>
      </c>
      <c r="I302" s="2">
        <f t="shared" si="81"/>
        <v>-1.2403315930258894</v>
      </c>
      <c r="J302" s="53">
        <f t="shared" si="82"/>
        <v>-1.2403315930258894</v>
      </c>
      <c r="K302" s="53">
        <f>Inundación!$B$62/Inundación!$B$3*COS(RADIANS(E302))</f>
        <v>0</v>
      </c>
      <c r="L302" s="52">
        <f t="shared" si="83"/>
        <v>28.80000000000014</v>
      </c>
      <c r="AN302" s="49"/>
      <c r="AO302" s="50"/>
      <c r="AP302" s="45">
        <f>$AL$8+$AJ$8*(AR302-$M$8)+$AI$8*(AR302-$M$8)^2+$AK$8*(AR302-$M$8)^3</f>
        <v>0.04389999999999909</v>
      </c>
      <c r="AQ302" s="47">
        <f t="shared" si="79"/>
        <v>30.000000000000156</v>
      </c>
      <c r="AR302" s="45">
        <f t="shared" si="78"/>
        <v>0.5235987755983016</v>
      </c>
    </row>
    <row r="303" spans="5:44" ht="12.75">
      <c r="E303" s="52">
        <f t="shared" si="84"/>
        <v>28.90000000000014</v>
      </c>
      <c r="F303" s="40">
        <f>Inundación!$D$62</f>
        <v>-2.679302479085992</v>
      </c>
      <c r="G303" s="44">
        <f t="shared" si="80"/>
        <v>0.04986540829477452</v>
      </c>
      <c r="H303" s="40">
        <f>Inundación!$B$48</f>
        <v>2.078238904639024</v>
      </c>
      <c r="I303" s="2">
        <f t="shared" si="81"/>
        <v>-1.2447760557256435</v>
      </c>
      <c r="J303" s="53">
        <f t="shared" si="82"/>
        <v>-1.2447760557256435</v>
      </c>
      <c r="K303" s="53">
        <f>Inundación!$B$62/Inundación!$B$3*COS(RADIANS(E303))</f>
        <v>0</v>
      </c>
      <c r="L303" s="52">
        <f t="shared" si="83"/>
        <v>28.90000000000014</v>
      </c>
      <c r="AN303" s="49"/>
      <c r="AO303" s="50"/>
      <c r="AP303" s="45">
        <f aca="true" t="shared" si="85" ref="AP303:AP351">$AL$8+$AJ$8*(AR303-$M$8)+$AI$8*(AR303-$M$8)^2+$AK$8*(AR303-$M$8)^3</f>
        <v>0.043326774796485036</v>
      </c>
      <c r="AQ303" s="47">
        <f t="shared" si="79"/>
        <v>30.100000000000158</v>
      </c>
      <c r="AR303" s="45">
        <f t="shared" si="78"/>
        <v>0.5253441048502959</v>
      </c>
    </row>
    <row r="304" spans="5:44" ht="12.75">
      <c r="E304" s="52">
        <f t="shared" si="84"/>
        <v>29.000000000000142</v>
      </c>
      <c r="F304" s="40">
        <f>Inundación!$D$62</f>
        <v>-2.679302479085992</v>
      </c>
      <c r="G304" s="44">
        <f t="shared" si="80"/>
        <v>0.04935237676512509</v>
      </c>
      <c r="H304" s="40">
        <f>Inundación!$B$48</f>
        <v>2.078238904639024</v>
      </c>
      <c r="I304" s="2">
        <f t="shared" si="81"/>
        <v>-1.249226619632774</v>
      </c>
      <c r="J304" s="53">
        <f t="shared" si="82"/>
        <v>-1.249226619632774</v>
      </c>
      <c r="K304" s="53">
        <f>Inundación!$B$62/Inundación!$B$3*COS(RADIANS(E304))</f>
        <v>0</v>
      </c>
      <c r="L304" s="52">
        <f t="shared" si="83"/>
        <v>29.000000000000142</v>
      </c>
      <c r="AN304" s="49"/>
      <c r="AO304" s="50"/>
      <c r="AP304" s="45">
        <f t="shared" si="85"/>
        <v>0.04274910015875276</v>
      </c>
      <c r="AQ304" s="47">
        <f t="shared" si="79"/>
        <v>30.20000000000016</v>
      </c>
      <c r="AR304" s="45">
        <f t="shared" si="78"/>
        <v>0.5270894341022903</v>
      </c>
    </row>
    <row r="305" spans="5:44" ht="12.75">
      <c r="E305" s="52">
        <f t="shared" si="84"/>
        <v>29.100000000000144</v>
      </c>
      <c r="F305" s="40">
        <f>Inundación!$D$62</f>
        <v>-2.679302479085992</v>
      </c>
      <c r="G305" s="44">
        <f t="shared" si="80"/>
        <v>0.0488329112137728</v>
      </c>
      <c r="H305" s="40">
        <f>Inundación!$B$48</f>
        <v>2.078238904639024</v>
      </c>
      <c r="I305" s="2">
        <f t="shared" si="81"/>
        <v>-1.2536831362924652</v>
      </c>
      <c r="J305" s="53">
        <f t="shared" si="82"/>
        <v>-1.2536831362924652</v>
      </c>
      <c r="K305" s="53">
        <f>Inundación!$B$62/Inundación!$B$3*COS(RADIANS(E305))</f>
        <v>0</v>
      </c>
      <c r="L305" s="52">
        <f t="shared" si="83"/>
        <v>29.100000000000144</v>
      </c>
      <c r="AN305" s="49"/>
      <c r="AO305" s="50"/>
      <c r="AP305" s="45">
        <f t="shared" si="85"/>
        <v>0.042167032812164135</v>
      </c>
      <c r="AQ305" s="47">
        <f t="shared" si="79"/>
        <v>30.30000000000016</v>
      </c>
      <c r="AR305" s="45">
        <f t="shared" si="78"/>
        <v>0.5288347633542847</v>
      </c>
    </row>
    <row r="306" spans="5:44" ht="12.75">
      <c r="E306" s="52">
        <f t="shared" si="84"/>
        <v>29.200000000000145</v>
      </c>
      <c r="F306" s="40">
        <f>Inundación!$D$62</f>
        <v>-2.679302479085992</v>
      </c>
      <c r="G306" s="44">
        <f t="shared" si="80"/>
        <v>0.04830720442692993</v>
      </c>
      <c r="H306" s="40">
        <f>Inundación!$B$48</f>
        <v>2.078238904639024</v>
      </c>
      <c r="I306" s="2">
        <f t="shared" si="81"/>
        <v>-1.2581454546766557</v>
      </c>
      <c r="J306" s="53">
        <f t="shared" si="82"/>
        <v>-1.2581454546766557</v>
      </c>
      <c r="K306" s="53">
        <f>Inundación!$B$62/Inundación!$B$3*COS(RADIANS(E306))</f>
        <v>0</v>
      </c>
      <c r="L306" s="52">
        <f t="shared" si="83"/>
        <v>29.200000000000145</v>
      </c>
      <c r="AN306" s="49"/>
      <c r="AO306" s="50"/>
      <c r="AP306" s="45">
        <f t="shared" si="85"/>
        <v>0.04158062948208113</v>
      </c>
      <c r="AQ306" s="47">
        <f t="shared" si="79"/>
        <v>30.400000000000162</v>
      </c>
      <c r="AR306" s="45">
        <f t="shared" si="78"/>
        <v>0.530580092606279</v>
      </c>
    </row>
    <row r="307" spans="5:44" ht="12.75">
      <c r="E307" s="52">
        <f t="shared" si="84"/>
        <v>29.300000000000146</v>
      </c>
      <c r="F307" s="40">
        <f>Inundación!$D$62</f>
        <v>-2.679302479085992</v>
      </c>
      <c r="G307" s="44">
        <f t="shared" si="80"/>
        <v>0.04777544919080871</v>
      </c>
      <c r="H307" s="40">
        <f>Inundación!$B$48</f>
        <v>2.078238904639024</v>
      </c>
      <c r="I307" s="2">
        <f t="shared" si="81"/>
        <v>-1.262613421189415</v>
      </c>
      <c r="J307" s="53">
        <f t="shared" si="82"/>
        <v>-1.262613421189415</v>
      </c>
      <c r="K307" s="53">
        <f>Inundación!$B$62/Inundación!$B$3*COS(RADIANS(E307))</f>
        <v>0</v>
      </c>
      <c r="L307" s="52">
        <f t="shared" si="83"/>
        <v>29.300000000000146</v>
      </c>
      <c r="AN307" s="49"/>
      <c r="AO307" s="50"/>
      <c r="AP307" s="45">
        <f t="shared" si="85"/>
        <v>0.04098994689386558</v>
      </c>
      <c r="AQ307" s="47">
        <f t="shared" si="79"/>
        <v>30.500000000000163</v>
      </c>
      <c r="AR307" s="45">
        <f t="shared" si="78"/>
        <v>0.5323254218582734</v>
      </c>
    </row>
    <row r="308" spans="5:44" ht="12.75">
      <c r="E308" s="52">
        <f t="shared" si="84"/>
        <v>29.400000000000148</v>
      </c>
      <c r="F308" s="40">
        <f>Inundación!$D$62</f>
        <v>-2.679302479085992</v>
      </c>
      <c r="G308" s="44">
        <f t="shared" si="80"/>
        <v>0.0472378382916215</v>
      </c>
      <c r="H308" s="40">
        <f>Inundación!$B$48</f>
        <v>2.078238904639024</v>
      </c>
      <c r="I308" s="2">
        <f t="shared" si="81"/>
        <v>-1.2670868796723547</v>
      </c>
      <c r="J308" s="53">
        <f t="shared" si="82"/>
        <v>-1.2670868796723547</v>
      </c>
      <c r="K308" s="53">
        <f>Inundación!$B$62/Inundación!$B$3*COS(RADIANS(E308))</f>
        <v>0</v>
      </c>
      <c r="L308" s="52">
        <f t="shared" si="83"/>
        <v>29.400000000000148</v>
      </c>
      <c r="AN308" s="49"/>
      <c r="AO308" s="50"/>
      <c r="AP308" s="45">
        <f t="shared" si="85"/>
        <v>0.04039504177287937</v>
      </c>
      <c r="AQ308" s="47">
        <f t="shared" si="79"/>
        <v>30.600000000000165</v>
      </c>
      <c r="AR308" s="45">
        <f t="shared" si="78"/>
        <v>0.5340707511102677</v>
      </c>
    </row>
    <row r="309" spans="5:44" ht="12.75">
      <c r="E309" s="52">
        <f t="shared" si="84"/>
        <v>29.50000000000015</v>
      </c>
      <c r="F309" s="40">
        <f>Inundación!$D$62</f>
        <v>-2.679302479085992</v>
      </c>
      <c r="G309" s="44">
        <f t="shared" si="80"/>
        <v>0.04669456451558054</v>
      </c>
      <c r="H309" s="40">
        <f>Inundación!$B$48</f>
        <v>2.078238904639024</v>
      </c>
      <c r="I309" s="2">
        <f t="shared" si="81"/>
        <v>-1.2715656714100816</v>
      </c>
      <c r="J309" s="53">
        <f t="shared" si="82"/>
        <v>-1.2715656714100816</v>
      </c>
      <c r="K309" s="53">
        <f>Inundación!$B$62/Inundación!$B$3*COS(RADIANS(E309))</f>
        <v>0</v>
      </c>
      <c r="L309" s="52">
        <f t="shared" si="83"/>
        <v>29.50000000000015</v>
      </c>
      <c r="AN309" s="49"/>
      <c r="AO309" s="50"/>
      <c r="AP309" s="45">
        <f t="shared" si="85"/>
        <v>0.039795970844484406</v>
      </c>
      <c r="AQ309" s="47">
        <f t="shared" si="79"/>
        <v>30.700000000000166</v>
      </c>
      <c r="AR309" s="45">
        <f t="shared" si="78"/>
        <v>0.535816080362262</v>
      </c>
    </row>
    <row r="310" spans="5:44" ht="12.75">
      <c r="E310" s="52">
        <f t="shared" si="84"/>
        <v>29.60000000000015</v>
      </c>
      <c r="F310" s="40">
        <f>Inundación!$D$62</f>
        <v>-2.679302479085992</v>
      </c>
      <c r="G310" s="44">
        <f t="shared" si="80"/>
        <v>0.046145820648898106</v>
      </c>
      <c r="H310" s="40">
        <f>Inundación!$B$48</f>
        <v>2.078238904639024</v>
      </c>
      <c r="I310" s="2">
        <f t="shared" si="81"/>
        <v>-1.2760496351356854</v>
      </c>
      <c r="J310" s="53">
        <f t="shared" si="82"/>
        <v>-1.2760496351356854</v>
      </c>
      <c r="K310" s="53">
        <f>Inundación!$B$62/Inundación!$B$3*COS(RADIANS(E310))</f>
        <v>0</v>
      </c>
      <c r="L310" s="52">
        <f t="shared" si="83"/>
        <v>29.60000000000015</v>
      </c>
      <c r="AN310" s="49"/>
      <c r="AO310" s="50"/>
      <c r="AP310" s="45">
        <f t="shared" si="85"/>
        <v>0.03919279083404252</v>
      </c>
      <c r="AQ310" s="47">
        <f t="shared" si="79"/>
        <v>30.800000000000168</v>
      </c>
      <c r="AR310" s="45">
        <f t="shared" si="78"/>
        <v>0.5375614096142565</v>
      </c>
    </row>
    <row r="311" spans="5:44" ht="12.75">
      <c r="E311" s="52">
        <f t="shared" si="84"/>
        <v>29.700000000000152</v>
      </c>
      <c r="F311" s="40">
        <f>Inundación!$D$62</f>
        <v>-2.679302479085992</v>
      </c>
      <c r="G311" s="44">
        <f t="shared" si="80"/>
        <v>0.045591799477786465</v>
      </c>
      <c r="H311" s="40">
        <f>Inundación!$B$48</f>
        <v>2.078238904639024</v>
      </c>
      <c r="I311" s="2">
        <f t="shared" si="81"/>
        <v>-1.2805386070362672</v>
      </c>
      <c r="J311" s="53">
        <f t="shared" si="82"/>
        <v>-1.2805386070362672</v>
      </c>
      <c r="K311" s="53">
        <f>Inundación!$B$62/Inundación!$B$3*COS(RADIANS(E311))</f>
        <v>0</v>
      </c>
      <c r="L311" s="52">
        <f t="shared" si="83"/>
        <v>29.700000000000152</v>
      </c>
      <c r="AN311" s="49"/>
      <c r="AO311" s="50"/>
      <c r="AP311" s="45">
        <f t="shared" si="85"/>
        <v>0.038585558466915686</v>
      </c>
      <c r="AQ311" s="47">
        <f t="shared" si="79"/>
        <v>30.90000000000017</v>
      </c>
      <c r="AR311" s="45">
        <f t="shared" si="78"/>
        <v>0.5393067388662508</v>
      </c>
    </row>
    <row r="312" spans="5:44" ht="12.75">
      <c r="E312" s="52">
        <f t="shared" si="84"/>
        <v>29.800000000000153</v>
      </c>
      <c r="F312" s="40">
        <f>Inundación!$D$62</f>
        <v>-2.679302479085992</v>
      </c>
      <c r="G312" s="44">
        <f t="shared" si="80"/>
        <v>0.04503269378845787</v>
      </c>
      <c r="H312" s="40">
        <f>Inundación!$B$48</f>
        <v>2.078238904639024</v>
      </c>
      <c r="I312" s="2">
        <f t="shared" si="81"/>
        <v>-1.285032420758503</v>
      </c>
      <c r="J312" s="53">
        <f t="shared" si="82"/>
        <v>-1.285032420758503</v>
      </c>
      <c r="K312" s="53">
        <f>Inundación!$B$62/Inundación!$B$3*COS(RADIANS(E312))</f>
        <v>0</v>
      </c>
      <c r="L312" s="52">
        <f t="shared" si="83"/>
        <v>29.800000000000153</v>
      </c>
      <c r="AN312" s="49"/>
      <c r="AO312" s="50"/>
      <c r="AP312" s="45">
        <f t="shared" si="85"/>
        <v>0.03797433046846576</v>
      </c>
      <c r="AQ312" s="47">
        <f t="shared" si="79"/>
        <v>31.00000000000017</v>
      </c>
      <c r="AR312" s="45">
        <f t="shared" si="78"/>
        <v>0.5410520681182451</v>
      </c>
    </row>
    <row r="313" spans="5:44" ht="12.75">
      <c r="E313" s="52">
        <f t="shared" si="84"/>
        <v>29.900000000000155</v>
      </c>
      <c r="F313" s="40">
        <f>Inundación!$D$62</f>
        <v>-2.679302479085992</v>
      </c>
      <c r="G313" s="44">
        <f t="shared" si="80"/>
        <v>0.044468696367124666</v>
      </c>
      <c r="H313" s="40">
        <f>Inundación!$B$48</f>
        <v>2.078238904639024</v>
      </c>
      <c r="I313" s="2">
        <f t="shared" si="81"/>
        <v>-1.289530907414248</v>
      </c>
      <c r="J313" s="53">
        <f t="shared" si="82"/>
        <v>-1.289530907414248</v>
      </c>
      <c r="K313" s="53">
        <f>Inundación!$B$62/Inundación!$B$3*COS(RADIANS(E313))</f>
        <v>0</v>
      </c>
      <c r="L313" s="52">
        <f t="shared" si="83"/>
        <v>29.900000000000155</v>
      </c>
      <c r="AN313" s="49"/>
      <c r="AO313" s="50"/>
      <c r="AP313" s="45">
        <f t="shared" si="85"/>
        <v>0.03735916356405461</v>
      </c>
      <c r="AQ313" s="47">
        <f t="shared" si="79"/>
        <v>31.100000000000172</v>
      </c>
      <c r="AR313" s="45">
        <f t="shared" si="78"/>
        <v>0.5427973973702395</v>
      </c>
    </row>
    <row r="314" spans="5:44" ht="12.75">
      <c r="E314" s="52">
        <f t="shared" si="84"/>
        <v>30.000000000000156</v>
      </c>
      <c r="F314" s="40">
        <f>Inundación!$D$62</f>
        <v>-2.679302479085992</v>
      </c>
      <c r="G314" s="44">
        <f t="shared" si="80"/>
        <v>0.04389999999999909</v>
      </c>
      <c r="H314" s="40">
        <f>Inundación!$B$48</f>
        <v>2.078238904639024</v>
      </c>
      <c r="I314" s="2">
        <f t="shared" si="81"/>
        <v>-1.2940338955861763</v>
      </c>
      <c r="J314" s="53">
        <f t="shared" si="82"/>
        <v>-1.2940338955861763</v>
      </c>
      <c r="K314" s="53">
        <f>Inundación!$B$62/Inundación!$B$3*COS(RADIANS(E314))</f>
        <v>0</v>
      </c>
      <c r="L314" s="52">
        <f t="shared" si="83"/>
        <v>30.000000000000156</v>
      </c>
      <c r="AN314" s="49"/>
      <c r="AO314" s="50"/>
      <c r="AP314" s="45">
        <f t="shared" si="85"/>
        <v>0.036740114479044135</v>
      </c>
      <c r="AQ314" s="47">
        <f t="shared" si="79"/>
        <v>31.200000000000173</v>
      </c>
      <c r="AR314" s="45">
        <f t="shared" si="78"/>
        <v>0.5445427266222338</v>
      </c>
    </row>
    <row r="315" spans="5:44" ht="12.75">
      <c r="E315" s="52">
        <f t="shared" si="84"/>
        <v>30.100000000000158</v>
      </c>
      <c r="F315" s="40">
        <f>Inundación!$D$62</f>
        <v>-2.679302479085992</v>
      </c>
      <c r="G315" s="44">
        <f t="shared" si="80"/>
        <v>0.043326774796485036</v>
      </c>
      <c r="H315" s="40">
        <f>Inundación!$B$48</f>
        <v>2.078238904639024</v>
      </c>
      <c r="I315" s="2">
        <f t="shared" si="81"/>
        <v>-1.2985412349685717</v>
      </c>
      <c r="J315" s="53">
        <f t="shared" si="82"/>
        <v>-1.2985412349685717</v>
      </c>
      <c r="K315" s="53">
        <f>Inundación!$B$62/Inundación!$B$3*COS(RADIANS(E315))</f>
        <v>0</v>
      </c>
      <c r="L315" s="52">
        <f t="shared" si="83"/>
        <v>30.100000000000158</v>
      </c>
      <c r="AN315" s="49"/>
      <c r="AO315" s="50"/>
      <c r="AP315" s="45">
        <f t="shared" si="85"/>
        <v>0.03611723993879618</v>
      </c>
      <c r="AQ315" s="47">
        <f t="shared" si="79"/>
        <v>31.300000000000175</v>
      </c>
      <c r="AR315" s="45">
        <f t="shared" si="78"/>
        <v>0.5462880558742282</v>
      </c>
    </row>
    <row r="316" spans="5:44" ht="12.75">
      <c r="E316" s="52">
        <f t="shared" si="84"/>
        <v>30.20000000000016</v>
      </c>
      <c r="F316" s="40">
        <f>Inundación!$D$62</f>
        <v>-2.679302479085992</v>
      </c>
      <c r="G316" s="44">
        <f t="shared" si="80"/>
        <v>0.04274910015875276</v>
      </c>
      <c r="H316" s="40">
        <f>Inundación!$B$48</f>
        <v>2.078238904639024</v>
      </c>
      <c r="I316" s="2">
        <f t="shared" si="81"/>
        <v>-1.3030528678473783</v>
      </c>
      <c r="J316" s="53">
        <f t="shared" si="82"/>
        <v>-1.3030528678473783</v>
      </c>
      <c r="K316" s="53">
        <f>Inundación!$B$62/Inundación!$B$3*COS(RADIANS(E316))</f>
        <v>0</v>
      </c>
      <c r="L316" s="52">
        <f t="shared" si="83"/>
        <v>30.20000000000016</v>
      </c>
      <c r="AN316" s="49"/>
      <c r="AO316" s="50"/>
      <c r="AP316" s="45">
        <f t="shared" si="85"/>
        <v>0.03549059666867273</v>
      </c>
      <c r="AQ316" s="47">
        <f t="shared" si="79"/>
        <v>31.400000000000176</v>
      </c>
      <c r="AR316" s="45">
        <f t="shared" si="78"/>
        <v>0.5480333851262226</v>
      </c>
    </row>
    <row r="317" spans="5:44" ht="12.75">
      <c r="E317" s="52">
        <f t="shared" si="84"/>
        <v>30.30000000000016</v>
      </c>
      <c r="F317" s="40">
        <f>Inundación!$D$62</f>
        <v>-2.679302479085992</v>
      </c>
      <c r="G317" s="44">
        <f t="shared" si="80"/>
        <v>0.042167032812164135</v>
      </c>
      <c r="H317" s="40">
        <f>Inundación!$B$48</f>
        <v>2.078238904639024</v>
      </c>
      <c r="I317" s="2">
        <f t="shared" si="81"/>
        <v>-1.3075687591944372</v>
      </c>
      <c r="J317" s="53">
        <f t="shared" si="82"/>
        <v>-1.3075687591944372</v>
      </c>
      <c r="K317" s="53">
        <f>Inundación!$B$62/Inundación!$B$3*COS(RADIANS(E317))</f>
        <v>0</v>
      </c>
      <c r="L317" s="52">
        <f t="shared" si="83"/>
        <v>30.30000000000016</v>
      </c>
      <c r="AN317" s="49"/>
      <c r="AO317" s="50"/>
      <c r="AP317" s="45">
        <f t="shared" si="85"/>
        <v>0.03486024139403561</v>
      </c>
      <c r="AQ317" s="47">
        <f t="shared" si="79"/>
        <v>31.500000000000178</v>
      </c>
      <c r="AR317" s="45">
        <f t="shared" si="78"/>
        <v>0.5497787143782169</v>
      </c>
    </row>
    <row r="318" spans="5:44" ht="12.75">
      <c r="E318" s="52">
        <f t="shared" si="84"/>
        <v>30.400000000000162</v>
      </c>
      <c r="F318" s="40">
        <f>Inundación!$D$62</f>
        <v>-2.679302479085992</v>
      </c>
      <c r="G318" s="44">
        <f t="shared" si="80"/>
        <v>0.04158062948208113</v>
      </c>
      <c r="H318" s="40">
        <f>Inundación!$B$48</f>
        <v>2.078238904639024</v>
      </c>
      <c r="I318" s="2">
        <f t="shared" si="81"/>
        <v>-1.3120888731762856</v>
      </c>
      <c r="J318" s="53">
        <f t="shared" si="82"/>
        <v>-1.3120888731762856</v>
      </c>
      <c r="K318" s="53">
        <f>Inundación!$B$62/Inundación!$B$3*COS(RADIANS(E318))</f>
        <v>0</v>
      </c>
      <c r="L318" s="52">
        <f t="shared" si="83"/>
        <v>30.400000000000162</v>
      </c>
      <c r="AN318" s="49"/>
      <c r="AO318" s="50"/>
      <c r="AP318" s="45">
        <f t="shared" si="85"/>
        <v>0.03422623084024672</v>
      </c>
      <c r="AQ318" s="47">
        <f t="shared" si="79"/>
        <v>31.60000000000018</v>
      </c>
      <c r="AR318" s="45">
        <f t="shared" si="78"/>
        <v>0.5515240436302112</v>
      </c>
    </row>
    <row r="319" spans="5:44" ht="12.75">
      <c r="E319" s="52">
        <f t="shared" si="84"/>
        <v>30.500000000000163</v>
      </c>
      <c r="F319" s="40">
        <f>Inundación!$D$62</f>
        <v>-2.679302479085992</v>
      </c>
      <c r="G319" s="44">
        <f t="shared" si="80"/>
        <v>0.04098994689386558</v>
      </c>
      <c r="H319" s="40">
        <f>Inundación!$B$48</f>
        <v>2.078238904639024</v>
      </c>
      <c r="I319" s="2">
        <f t="shared" si="81"/>
        <v>-1.3166131731556165</v>
      </c>
      <c r="J319" s="53">
        <f t="shared" si="82"/>
        <v>-1.3166131731556165</v>
      </c>
      <c r="K319" s="53">
        <f>Inundación!$B$62/Inundación!$B$3*COS(RADIANS(E319))</f>
        <v>0</v>
      </c>
      <c r="L319" s="52">
        <f t="shared" si="83"/>
        <v>30.500000000000163</v>
      </c>
      <c r="AN319" s="49"/>
      <c r="AO319" s="50"/>
      <c r="AP319" s="45">
        <f t="shared" si="85"/>
        <v>0.03358862173266794</v>
      </c>
      <c r="AQ319" s="47">
        <f t="shared" si="79"/>
        <v>31.70000000000018</v>
      </c>
      <c r="AR319" s="45">
        <f t="shared" si="78"/>
        <v>0.5532693728822056</v>
      </c>
    </row>
    <row r="320" spans="5:44" ht="12.75">
      <c r="E320" s="52">
        <f t="shared" si="84"/>
        <v>30.600000000000165</v>
      </c>
      <c r="F320" s="40">
        <f>Inundación!$D$62</f>
        <v>-2.679302479085992</v>
      </c>
      <c r="G320" s="44">
        <f t="shared" si="80"/>
        <v>0.04039504177287937</v>
      </c>
      <c r="H320" s="40">
        <f>Inundación!$B$48</f>
        <v>2.078238904639024</v>
      </c>
      <c r="I320" s="2">
        <f t="shared" si="81"/>
        <v>-1.3211416216927456</v>
      </c>
      <c r="J320" s="53">
        <f t="shared" si="82"/>
        <v>-1.3211416216927456</v>
      </c>
      <c r="K320" s="53">
        <f>Inundación!$B$62/Inundación!$B$3*COS(RADIANS(E320))</f>
        <v>0</v>
      </c>
      <c r="L320" s="52">
        <f t="shared" si="83"/>
        <v>30.600000000000165</v>
      </c>
      <c r="AN320" s="49"/>
      <c r="AO320" s="50"/>
      <c r="AP320" s="45">
        <f t="shared" si="85"/>
        <v>0.03294747079666112</v>
      </c>
      <c r="AQ320" s="47">
        <f t="shared" si="79"/>
        <v>31.800000000000182</v>
      </c>
      <c r="AR320" s="45">
        <f t="shared" si="78"/>
        <v>0.5550147021342</v>
      </c>
    </row>
    <row r="321" spans="5:44" ht="12.75">
      <c r="E321" s="52">
        <f t="shared" si="84"/>
        <v>30.700000000000166</v>
      </c>
      <c r="F321" s="40">
        <f>Inundación!$D$62</f>
        <v>-2.679302479085992</v>
      </c>
      <c r="G321" s="44">
        <f t="shared" si="80"/>
        <v>0.039795970844484406</v>
      </c>
      <c r="H321" s="40">
        <f>Inundación!$B$48</f>
        <v>2.078238904639024</v>
      </c>
      <c r="I321" s="2">
        <f t="shared" si="81"/>
        <v>-1.3256741805470922</v>
      </c>
      <c r="J321" s="53">
        <f t="shared" si="82"/>
        <v>-1.3256741805470922</v>
      </c>
      <c r="K321" s="53">
        <f>Inundación!$B$62/Inundación!$B$3*COS(RADIANS(E321))</f>
        <v>0</v>
      </c>
      <c r="L321" s="52">
        <f t="shared" si="83"/>
        <v>30.700000000000166</v>
      </c>
      <c r="AN321" s="49"/>
      <c r="AO321" s="50"/>
      <c r="AP321" s="45">
        <f t="shared" si="85"/>
        <v>0.03230283475758823</v>
      </c>
      <c r="AQ321" s="47">
        <f t="shared" si="79"/>
        <v>31.900000000000183</v>
      </c>
      <c r="AR321" s="45">
        <f t="shared" si="78"/>
        <v>0.5567600313861943</v>
      </c>
    </row>
    <row r="322" spans="5:44" ht="12.75">
      <c r="E322" s="52">
        <f t="shared" si="84"/>
        <v>30.800000000000168</v>
      </c>
      <c r="F322" s="40">
        <f>Inundación!$D$62</f>
        <v>-2.679302479085992</v>
      </c>
      <c r="G322" s="44">
        <f t="shared" si="80"/>
        <v>0.03919279083404252</v>
      </c>
      <c r="H322" s="40">
        <f>Inundación!$B$48</f>
        <v>2.078238904639024</v>
      </c>
      <c r="I322" s="2">
        <f t="shared" si="81"/>
        <v>-1.330210810678671</v>
      </c>
      <c r="J322" s="53">
        <f t="shared" si="82"/>
        <v>-1.330210810678671</v>
      </c>
      <c r="K322" s="53">
        <f>Inundación!$B$62/Inundación!$B$3*COS(RADIANS(E322))</f>
        <v>0</v>
      </c>
      <c r="L322" s="52">
        <f t="shared" si="83"/>
        <v>30.800000000000168</v>
      </c>
      <c r="AN322" s="49"/>
      <c r="AO322" s="50"/>
      <c r="AP322" s="45">
        <f t="shared" si="85"/>
        <v>0.03165477034081113</v>
      </c>
      <c r="AQ322" s="47">
        <f t="shared" si="79"/>
        <v>32.000000000000185</v>
      </c>
      <c r="AR322" s="45">
        <f t="shared" si="78"/>
        <v>0.5585053606381887</v>
      </c>
    </row>
    <row r="323" spans="5:44" ht="12.75">
      <c r="E323" s="52">
        <f t="shared" si="84"/>
        <v>30.90000000000017</v>
      </c>
      <c r="F323" s="40">
        <f>Inundación!$D$62</f>
        <v>-2.679302479085992</v>
      </c>
      <c r="G323" s="44">
        <f t="shared" si="80"/>
        <v>0.038585558466915686</v>
      </c>
      <c r="H323" s="40">
        <f>Inundación!$B$48</f>
        <v>2.078238904639024</v>
      </c>
      <c r="I323" s="2">
        <f t="shared" si="81"/>
        <v>-1.3347514722495932</v>
      </c>
      <c r="J323" s="53">
        <f t="shared" si="82"/>
        <v>-1.3347514722495932</v>
      </c>
      <c r="K323" s="53">
        <f>Inundación!$B$62/Inundación!$B$3*COS(RADIANS(E323))</f>
        <v>0</v>
      </c>
      <c r="L323" s="52">
        <f t="shared" si="83"/>
        <v>30.90000000000017</v>
      </c>
      <c r="AN323" s="49"/>
      <c r="AO323" s="50"/>
      <c r="AP323" s="45">
        <f t="shared" si="85"/>
        <v>0.031003334271691683</v>
      </c>
      <c r="AQ323" s="47">
        <f t="shared" si="79"/>
        <v>32.100000000000186</v>
      </c>
      <c r="AR323" s="45">
        <f aca="true" t="shared" si="86" ref="AR323:AR386">RADIANS(AQ323)</f>
        <v>0.560250689890183</v>
      </c>
    </row>
    <row r="324" spans="5:44" ht="12.75">
      <c r="E324" s="52">
        <f t="shared" si="84"/>
        <v>31.00000000000017</v>
      </c>
      <c r="F324" s="40">
        <f>Inundación!$D$62</f>
        <v>-2.679302479085992</v>
      </c>
      <c r="G324" s="44">
        <f t="shared" si="80"/>
        <v>0.03797433046846576</v>
      </c>
      <c r="H324" s="40">
        <f>Inundación!$B$48</f>
        <v>2.078238904639024</v>
      </c>
      <c r="I324" s="2">
        <f t="shared" si="81"/>
        <v>-1.339296124625584</v>
      </c>
      <c r="J324" s="53">
        <f t="shared" si="82"/>
        <v>-1.339296124625584</v>
      </c>
      <c r="K324" s="53">
        <f>Inundación!$B$62/Inundación!$B$3*COS(RADIANS(E324))</f>
        <v>0</v>
      </c>
      <c r="L324" s="52">
        <f t="shared" si="83"/>
        <v>31.00000000000017</v>
      </c>
      <c r="AN324" s="49"/>
      <c r="AO324" s="50"/>
      <c r="AP324" s="45">
        <f t="shared" si="85"/>
        <v>0.030348583275591794</v>
      </c>
      <c r="AQ324" s="47">
        <f aca="true" t="shared" si="87" ref="AQ324:AQ387">AQ323+0.1</f>
        <v>32.20000000000019</v>
      </c>
      <c r="AR324" s="45">
        <f t="shared" si="86"/>
        <v>0.5619960191421773</v>
      </c>
    </row>
    <row r="325" spans="5:44" ht="12.75">
      <c r="E325" s="52">
        <f t="shared" si="84"/>
        <v>31.100000000000172</v>
      </c>
      <c r="F325" s="40">
        <f>Inundación!$D$62</f>
        <v>-2.679302479085992</v>
      </c>
      <c r="G325" s="44">
        <f t="shared" si="80"/>
        <v>0.03735916356405461</v>
      </c>
      <c r="H325" s="40">
        <f>Inundación!$B$48</f>
        <v>2.078238904639024</v>
      </c>
      <c r="I325" s="2">
        <f t="shared" si="81"/>
        <v>-1.3438447263775062</v>
      </c>
      <c r="J325" s="53">
        <f t="shared" si="82"/>
        <v>-1.3438447263775062</v>
      </c>
      <c r="K325" s="53">
        <f>Inundación!$B$62/Inundación!$B$3*COS(RADIANS(E325))</f>
        <v>0</v>
      </c>
      <c r="L325" s="52">
        <f t="shared" si="83"/>
        <v>31.100000000000172</v>
      </c>
      <c r="AN325" s="49"/>
      <c r="AO325" s="50"/>
      <c r="AP325" s="45">
        <f t="shared" si="85"/>
        <v>0.029690574077873302</v>
      </c>
      <c r="AQ325" s="47">
        <f t="shared" si="87"/>
        <v>32.30000000000019</v>
      </c>
      <c r="AR325" s="45">
        <f t="shared" si="86"/>
        <v>0.5637413483941718</v>
      </c>
    </row>
    <row r="326" spans="5:44" ht="12.75">
      <c r="E326" s="52">
        <f t="shared" si="84"/>
        <v>31.200000000000173</v>
      </c>
      <c r="F326" s="40">
        <f>Inundación!$D$62</f>
        <v>-2.679302479085992</v>
      </c>
      <c r="G326" s="44">
        <f t="shared" si="80"/>
        <v>0.036740114479044135</v>
      </c>
      <c r="H326" s="40">
        <f>Inundación!$B$48</f>
        <v>2.078238904639024</v>
      </c>
      <c r="I326" s="2">
        <f t="shared" si="81"/>
        <v>-1.3483972352828988</v>
      </c>
      <c r="J326" s="53">
        <f t="shared" si="82"/>
        <v>-1.3483972352828988</v>
      </c>
      <c r="K326" s="53">
        <f>Inundación!$B$62/Inundación!$B$3*COS(RADIANS(E326))</f>
        <v>0</v>
      </c>
      <c r="L326" s="52">
        <f t="shared" si="83"/>
        <v>31.200000000000173</v>
      </c>
      <c r="AN326" s="49"/>
      <c r="AO326" s="50"/>
      <c r="AP326" s="45">
        <f t="shared" si="85"/>
        <v>0.029029363403898188</v>
      </c>
      <c r="AQ326" s="47">
        <f t="shared" si="87"/>
        <v>32.40000000000019</v>
      </c>
      <c r="AR326" s="45">
        <f t="shared" si="86"/>
        <v>0.5654866776461661</v>
      </c>
    </row>
    <row r="327" spans="5:44" ht="12.75">
      <c r="E327" s="52">
        <f t="shared" si="84"/>
        <v>31.300000000000175</v>
      </c>
      <c r="F327" s="40">
        <f>Inundación!$D$62</f>
        <v>-2.679302479085992</v>
      </c>
      <c r="G327" s="44">
        <f t="shared" si="80"/>
        <v>0.03611723993879618</v>
      </c>
      <c r="H327" s="40">
        <f>Inundación!$B$48</f>
        <v>2.078238904639024</v>
      </c>
      <c r="I327" s="2">
        <f t="shared" si="81"/>
        <v>-1.3529536083275253</v>
      </c>
      <c r="J327" s="53">
        <f t="shared" si="82"/>
        <v>-1.3529536083275253</v>
      </c>
      <c r="K327" s="53">
        <f>Inundación!$B$62/Inundación!$B$3*COS(RADIANS(E327))</f>
        <v>0</v>
      </c>
      <c r="L327" s="52">
        <f t="shared" si="83"/>
        <v>31.300000000000175</v>
      </c>
      <c r="AN327" s="49"/>
      <c r="AO327" s="50"/>
      <c r="AP327" s="45">
        <f t="shared" si="85"/>
        <v>0.028365007979028287</v>
      </c>
      <c r="AQ327" s="47">
        <f t="shared" si="87"/>
        <v>32.50000000000019</v>
      </c>
      <c r="AR327" s="45">
        <f t="shared" si="86"/>
        <v>0.5672320068981604</v>
      </c>
    </row>
    <row r="328" spans="5:44" ht="12.75">
      <c r="E328" s="52">
        <f t="shared" si="84"/>
        <v>31.400000000000176</v>
      </c>
      <c r="F328" s="40">
        <f>Inundación!$D$62</f>
        <v>-2.679302479085992</v>
      </c>
      <c r="G328" s="44">
        <f t="shared" si="80"/>
        <v>0.03549059666867273</v>
      </c>
      <c r="H328" s="40">
        <f>Inundación!$B$48</f>
        <v>2.078238904639024</v>
      </c>
      <c r="I328" s="2">
        <f t="shared" si="81"/>
        <v>-1.3575138017069326</v>
      </c>
      <c r="J328" s="53">
        <f t="shared" si="82"/>
        <v>-1.3575138017069326</v>
      </c>
      <c r="K328" s="53">
        <f>Inundación!$B$62/Inundación!$B$3*COS(RADIANS(E328))</f>
        <v>0</v>
      </c>
      <c r="L328" s="52">
        <f t="shared" si="83"/>
        <v>31.400000000000176</v>
      </c>
      <c r="AN328" s="49"/>
      <c r="AO328" s="50"/>
      <c r="AP328" s="45">
        <f t="shared" si="85"/>
        <v>0.027697564528625495</v>
      </c>
      <c r="AQ328" s="47">
        <f t="shared" si="87"/>
        <v>32.60000000000019</v>
      </c>
      <c r="AR328" s="45">
        <f t="shared" si="86"/>
        <v>0.5689773361501548</v>
      </c>
    </row>
    <row r="329" spans="5:44" ht="12.75">
      <c r="E329" s="52">
        <f t="shared" si="84"/>
        <v>31.500000000000178</v>
      </c>
      <c r="F329" s="40">
        <f>Inundación!$D$62</f>
        <v>-2.679302479085992</v>
      </c>
      <c r="G329" s="44">
        <f t="shared" si="80"/>
        <v>0.03486024139403561</v>
      </c>
      <c r="H329" s="40">
        <f>Inundación!$B$48</f>
        <v>2.078238904639024</v>
      </c>
      <c r="I329" s="2">
        <f t="shared" si="81"/>
        <v>-1.3620777708280252</v>
      </c>
      <c r="J329" s="53">
        <f t="shared" si="82"/>
        <v>-1.3620777708280252</v>
      </c>
      <c r="K329" s="53">
        <f>Inundación!$B$62/Inundación!$B$3*COS(RADIANS(E329))</f>
        <v>0</v>
      </c>
      <c r="L329" s="52">
        <f t="shared" si="83"/>
        <v>31.500000000000178</v>
      </c>
      <c r="AN329" s="49"/>
      <c r="AO329" s="50"/>
      <c r="AP329" s="45">
        <f t="shared" si="85"/>
        <v>0.027027089778051693</v>
      </c>
      <c r="AQ329" s="47">
        <f t="shared" si="87"/>
        <v>32.700000000000195</v>
      </c>
      <c r="AR329" s="45">
        <f t="shared" si="86"/>
        <v>0.5707226654021491</v>
      </c>
    </row>
    <row r="330" spans="5:44" ht="12.75">
      <c r="E330" s="52">
        <f t="shared" si="84"/>
        <v>31.60000000000018</v>
      </c>
      <c r="F330" s="40">
        <f>Inundación!$D$62</f>
        <v>-2.679302479085992</v>
      </c>
      <c r="G330" s="44">
        <f t="shared" si="80"/>
        <v>0.03422623084024672</v>
      </c>
      <c r="H330" s="40">
        <f>Inundación!$B$48</f>
        <v>2.078238904639024</v>
      </c>
      <c r="I330" s="2">
        <f t="shared" si="81"/>
        <v>-1.3666454703106463</v>
      </c>
      <c r="J330" s="53">
        <f t="shared" si="82"/>
        <v>-1.3666454703106463</v>
      </c>
      <c r="K330" s="53">
        <f>Inundación!$B$62/Inundación!$B$3*COS(RADIANS(E330))</f>
        <v>0</v>
      </c>
      <c r="L330" s="52">
        <f t="shared" si="83"/>
        <v>31.60000000000018</v>
      </c>
      <c r="AN330" s="49"/>
      <c r="AO330" s="50"/>
      <c r="AP330" s="45">
        <f t="shared" si="85"/>
        <v>0.02635364045266873</v>
      </c>
      <c r="AQ330" s="47">
        <f t="shared" si="87"/>
        <v>32.800000000000196</v>
      </c>
      <c r="AR330" s="45">
        <f t="shared" si="86"/>
        <v>0.5724679946541436</v>
      </c>
    </row>
    <row r="331" spans="5:44" ht="12.75">
      <c r="E331" s="52">
        <f t="shared" si="84"/>
        <v>31.70000000000018</v>
      </c>
      <c r="F331" s="40">
        <f>Inundación!$D$62</f>
        <v>-2.679302479085992</v>
      </c>
      <c r="G331" s="44">
        <f t="shared" si="80"/>
        <v>0.03358862173266794</v>
      </c>
      <c r="H331" s="40">
        <f>Inundación!$B$48</f>
        <v>2.078238904639024</v>
      </c>
      <c r="I331" s="2">
        <f t="shared" si="81"/>
        <v>-1.3712168539891718</v>
      </c>
      <c r="J331" s="53">
        <f t="shared" si="82"/>
        <v>-1.3712168539891718</v>
      </c>
      <c r="K331" s="53">
        <f>Inundación!$B$62/Inundación!$B$3*COS(RADIANS(E331))</f>
        <v>0</v>
      </c>
      <c r="L331" s="52">
        <f t="shared" si="83"/>
        <v>31.70000000000018</v>
      </c>
      <c r="AN331" s="49"/>
      <c r="AO331" s="50"/>
      <c r="AP331" s="45">
        <f t="shared" si="85"/>
        <v>0.025677273277838582</v>
      </c>
      <c r="AQ331" s="47">
        <f t="shared" si="87"/>
        <v>32.9000000000002</v>
      </c>
      <c r="AR331" s="45">
        <f t="shared" si="86"/>
        <v>0.5742133239061379</v>
      </c>
    </row>
    <row r="332" spans="5:44" ht="12.75">
      <c r="E332" s="52">
        <f t="shared" si="84"/>
        <v>31.800000000000182</v>
      </c>
      <c r="F332" s="40">
        <f>Inundación!$D$62</f>
        <v>-2.679302479085992</v>
      </c>
      <c r="G332" s="44">
        <f t="shared" si="80"/>
        <v>0.03294747079666112</v>
      </c>
      <c r="H332" s="40">
        <f>Inundación!$B$48</f>
        <v>2.078238904639024</v>
      </c>
      <c r="I332" s="2">
        <f t="shared" si="81"/>
        <v>-1.3757918749141165</v>
      </c>
      <c r="J332" s="53">
        <f t="shared" si="82"/>
        <v>-1.3757918749141165</v>
      </c>
      <c r="K332" s="53">
        <f>Inundación!$B$62/Inundación!$B$3*COS(RADIANS(E332))</f>
        <v>0</v>
      </c>
      <c r="L332" s="52">
        <f t="shared" si="83"/>
        <v>31.800000000000182</v>
      </c>
      <c r="AN332" s="49"/>
      <c r="AO332" s="50"/>
      <c r="AP332" s="45">
        <f t="shared" si="85"/>
        <v>0.02499804497892309</v>
      </c>
      <c r="AQ332" s="47">
        <f t="shared" si="87"/>
        <v>33.0000000000002</v>
      </c>
      <c r="AR332" s="45">
        <f t="shared" si="86"/>
        <v>0.5759586531581322</v>
      </c>
    </row>
    <row r="333" spans="5:44" ht="12.75">
      <c r="E333" s="52">
        <f t="shared" si="84"/>
        <v>31.900000000000183</v>
      </c>
      <c r="F333" s="40">
        <f>Inundación!$D$62</f>
        <v>-2.679302479085992</v>
      </c>
      <c r="G333" s="44">
        <f t="shared" si="80"/>
        <v>0.03230283475758823</v>
      </c>
      <c r="H333" s="40">
        <f>Inundación!$B$48</f>
        <v>2.078238904639024</v>
      </c>
      <c r="I333" s="2">
        <f t="shared" si="81"/>
        <v>-1.3803704853537504</v>
      </c>
      <c r="J333" s="53">
        <f t="shared" si="82"/>
        <v>-1.3803704853537504</v>
      </c>
      <c r="K333" s="53">
        <f>Inundación!$B$62/Inundación!$B$3*COS(RADIANS(E333))</f>
        <v>0</v>
      </c>
      <c r="L333" s="52">
        <f t="shared" si="83"/>
        <v>31.900000000000183</v>
      </c>
      <c r="AN333" s="49"/>
      <c r="AO333" s="50"/>
      <c r="AP333" s="45">
        <f t="shared" si="85"/>
        <v>0.024316012281284136</v>
      </c>
      <c r="AQ333" s="47">
        <f t="shared" si="87"/>
        <v>33.1000000000002</v>
      </c>
      <c r="AR333" s="45">
        <f t="shared" si="86"/>
        <v>0.5777039824101265</v>
      </c>
    </row>
    <row r="334" spans="5:44" ht="12.75">
      <c r="E334" s="52">
        <f t="shared" si="84"/>
        <v>32.000000000000185</v>
      </c>
      <c r="F334" s="40">
        <f>Inundación!$D$62</f>
        <v>-2.679302479085992</v>
      </c>
      <c r="G334" s="44">
        <f aca="true" t="shared" si="88" ref="G334:G397">AP322</f>
        <v>0.03165477034081113</v>
      </c>
      <c r="H334" s="40">
        <f>Inundación!$B$48</f>
        <v>2.078238904639024</v>
      </c>
      <c r="I334" s="2">
        <f aca="true" t="shared" si="89" ref="I334:I397">(F334+G334*H334)*SIN(RADIANS(E334))</f>
        <v>-1.3849526367957263</v>
      </c>
      <c r="J334" s="53">
        <f aca="true" t="shared" si="90" ref="J334:J397">I334-K334</f>
        <v>-1.3849526367957263</v>
      </c>
      <c r="K334" s="53">
        <f>Inundación!$B$62/Inundación!$B$3*COS(RADIANS(E334))</f>
        <v>0</v>
      </c>
      <c r="L334" s="52">
        <f t="shared" si="83"/>
        <v>32.000000000000185</v>
      </c>
      <c r="AN334" s="49"/>
      <c r="AO334" s="50"/>
      <c r="AP334" s="45">
        <f t="shared" si="85"/>
        <v>0.02363123191028362</v>
      </c>
      <c r="AQ334" s="47">
        <f t="shared" si="87"/>
        <v>33.2000000000002</v>
      </c>
      <c r="AR334" s="45">
        <f t="shared" si="86"/>
        <v>0.5794493116621209</v>
      </c>
    </row>
    <row r="335" spans="5:44" ht="12.75">
      <c r="E335" s="52">
        <f t="shared" si="84"/>
        <v>32.100000000000186</v>
      </c>
      <c r="F335" s="40">
        <f>Inundación!$D$62</f>
        <v>-2.679302479085992</v>
      </c>
      <c r="G335" s="44">
        <f t="shared" si="88"/>
        <v>0.031003334271691683</v>
      </c>
      <c r="H335" s="40">
        <f>Inundación!$B$48</f>
        <v>2.078238904639024</v>
      </c>
      <c r="I335" s="2">
        <f t="shared" si="89"/>
        <v>-1.3895382799487208</v>
      </c>
      <c r="J335" s="53">
        <f t="shared" si="90"/>
        <v>-1.3895382799487208</v>
      </c>
      <c r="K335" s="53">
        <f>Inundación!$B$62/Inundación!$B$3*COS(RADIANS(E335))</f>
        <v>0</v>
      </c>
      <c r="L335" s="52">
        <f aca="true" t="shared" si="91" ref="L335:L398">E335</f>
        <v>32.100000000000186</v>
      </c>
      <c r="AN335" s="49"/>
      <c r="AO335" s="50"/>
      <c r="AP335" s="45">
        <f t="shared" si="85"/>
        <v>0.02294376059128338</v>
      </c>
      <c r="AQ335" s="47">
        <f t="shared" si="87"/>
        <v>33.3000000000002</v>
      </c>
      <c r="AR335" s="45">
        <f t="shared" si="86"/>
        <v>0.5811946409141153</v>
      </c>
    </row>
    <row r="336" spans="5:44" ht="12.75">
      <c r="E336" s="52">
        <f>E335+0.1</f>
        <v>32.20000000000019</v>
      </c>
      <c r="F336" s="40">
        <f>Inundación!$D$62</f>
        <v>-2.679302479085992</v>
      </c>
      <c r="G336" s="44">
        <f t="shared" si="88"/>
        <v>0.030348583275591794</v>
      </c>
      <c r="H336" s="40">
        <f>Inundación!$B$48</f>
        <v>2.078238904639024</v>
      </c>
      <c r="I336" s="2">
        <f t="shared" si="89"/>
        <v>-1.3941273647440842</v>
      </c>
      <c r="J336" s="53">
        <f t="shared" si="90"/>
        <v>-1.3941273647440842</v>
      </c>
      <c r="K336" s="53">
        <f>Inundación!$B$62/Inundación!$B$3*COS(RADIANS(E336))</f>
        <v>0</v>
      </c>
      <c r="L336" s="52">
        <f t="shared" si="91"/>
        <v>32.20000000000019</v>
      </c>
      <c r="AN336" s="49"/>
      <c r="AO336" s="50"/>
      <c r="AP336" s="45">
        <f t="shared" si="85"/>
        <v>0.022253655049645393</v>
      </c>
      <c r="AQ336" s="47">
        <f t="shared" si="87"/>
        <v>33.400000000000205</v>
      </c>
      <c r="AR336" s="45">
        <f t="shared" si="86"/>
        <v>0.5829399701661097</v>
      </c>
    </row>
    <row r="337" spans="5:44" ht="12.75">
      <c r="E337" s="52">
        <f>E336+0.1</f>
        <v>32.30000000000019</v>
      </c>
      <c r="F337" s="40">
        <f>Inundación!$D$62</f>
        <v>-2.679302479085992</v>
      </c>
      <c r="G337" s="44">
        <f t="shared" si="88"/>
        <v>0.029690574077873302</v>
      </c>
      <c r="H337" s="40">
        <f>Inundación!$B$48</f>
        <v>2.078238904639024</v>
      </c>
      <c r="I337" s="2">
        <f t="shared" si="89"/>
        <v>-1.3987198403375</v>
      </c>
      <c r="J337" s="53">
        <f t="shared" si="90"/>
        <v>-1.3987198403375</v>
      </c>
      <c r="K337" s="53">
        <f>Inundación!$B$62/Inundación!$B$3*COS(RADIANS(E337))</f>
        <v>0</v>
      </c>
      <c r="L337" s="52">
        <f t="shared" si="91"/>
        <v>32.30000000000019</v>
      </c>
      <c r="AN337" s="49"/>
      <c r="AO337" s="50"/>
      <c r="AP337" s="45">
        <f t="shared" si="85"/>
        <v>0.021560972010731507</v>
      </c>
      <c r="AQ337" s="47">
        <f t="shared" si="87"/>
        <v>33.500000000000206</v>
      </c>
      <c r="AR337" s="45">
        <f t="shared" si="86"/>
        <v>0.584685299418104</v>
      </c>
    </row>
    <row r="338" spans="5:44" ht="12.75">
      <c r="E338" s="52">
        <f aca="true" t="shared" si="92" ref="E338:E401">E337+0.1</f>
        <v>32.40000000000019</v>
      </c>
      <c r="F338" s="40">
        <f>Inundación!$D$62</f>
        <v>-2.679302479085992</v>
      </c>
      <c r="G338" s="44">
        <f t="shared" si="88"/>
        <v>0.029029363403898188</v>
      </c>
      <c r="H338" s="40">
        <f>Inundación!$B$48</f>
        <v>2.078238904639024</v>
      </c>
      <c r="I338" s="2">
        <f t="shared" si="89"/>
        <v>-1.403315655110661</v>
      </c>
      <c r="J338" s="53">
        <f t="shared" si="90"/>
        <v>-1.403315655110661</v>
      </c>
      <c r="K338" s="53">
        <f>Inundación!$B$62/Inundación!$B$3*COS(RADIANS(E338))</f>
        <v>0</v>
      </c>
      <c r="L338" s="52">
        <f t="shared" si="91"/>
        <v>32.40000000000019</v>
      </c>
      <c r="AN338" s="49"/>
      <c r="AO338" s="50"/>
      <c r="AP338" s="45">
        <f t="shared" si="85"/>
        <v>0.020865768199903593</v>
      </c>
      <c r="AQ338" s="47">
        <f t="shared" si="87"/>
        <v>33.60000000000021</v>
      </c>
      <c r="AR338" s="45">
        <f t="shared" si="86"/>
        <v>0.5864306286700983</v>
      </c>
    </row>
    <row r="339" spans="5:44" ht="12.75">
      <c r="E339" s="52">
        <f t="shared" si="92"/>
        <v>32.50000000000019</v>
      </c>
      <c r="F339" s="40">
        <f>Inundación!$D$62</f>
        <v>-2.679302479085992</v>
      </c>
      <c r="G339" s="44">
        <f t="shared" si="88"/>
        <v>0.028365007979028287</v>
      </c>
      <c r="H339" s="40">
        <f>Inundación!$B$48</f>
        <v>2.078238904639024</v>
      </c>
      <c r="I339" s="2">
        <f t="shared" si="89"/>
        <v>-1.4079147566729517</v>
      </c>
      <c r="J339" s="53">
        <f t="shared" si="90"/>
        <v>-1.4079147566729517</v>
      </c>
      <c r="K339" s="53">
        <f>Inundación!$B$62/Inundación!$B$3*COS(RADIANS(E339))</f>
        <v>0</v>
      </c>
      <c r="L339" s="52">
        <f t="shared" si="91"/>
        <v>32.50000000000019</v>
      </c>
      <c r="AN339" s="49"/>
      <c r="AO339" s="50"/>
      <c r="AP339" s="45">
        <f t="shared" si="85"/>
        <v>0.020168100342523563</v>
      </c>
      <c r="AQ339" s="47">
        <f t="shared" si="87"/>
        <v>33.70000000000021</v>
      </c>
      <c r="AR339" s="45">
        <f t="shared" si="86"/>
        <v>0.5881759579220927</v>
      </c>
    </row>
    <row r="340" spans="5:44" ht="12.75">
      <c r="E340" s="52">
        <f t="shared" si="92"/>
        <v>32.60000000000019</v>
      </c>
      <c r="F340" s="40">
        <f>Inundación!$D$62</f>
        <v>-2.679302479085992</v>
      </c>
      <c r="G340" s="44">
        <f t="shared" si="88"/>
        <v>0.027697564528625495</v>
      </c>
      <c r="H340" s="40">
        <f>Inundación!$B$48</f>
        <v>2.078238904639024</v>
      </c>
      <c r="I340" s="2">
        <f t="shared" si="89"/>
        <v>-1.412517091863144</v>
      </c>
      <c r="J340" s="53">
        <f t="shared" si="90"/>
        <v>-1.412517091863144</v>
      </c>
      <c r="K340" s="53">
        <f>Inundación!$B$62/Inundación!$B$3*COS(RADIANS(E340))</f>
        <v>0</v>
      </c>
      <c r="L340" s="52">
        <f t="shared" si="91"/>
        <v>32.60000000000019</v>
      </c>
      <c r="AN340" s="49"/>
      <c r="AO340" s="50"/>
      <c r="AP340" s="45">
        <f t="shared" si="85"/>
        <v>0.019468025163953243</v>
      </c>
      <c r="AQ340" s="47">
        <f t="shared" si="87"/>
        <v>33.80000000000021</v>
      </c>
      <c r="AR340" s="45">
        <f t="shared" si="86"/>
        <v>0.5899212871740871</v>
      </c>
    </row>
    <row r="341" spans="5:44" ht="12.75">
      <c r="E341" s="52">
        <f t="shared" si="92"/>
        <v>32.700000000000195</v>
      </c>
      <c r="F341" s="40">
        <f>Inundación!$D$62</f>
        <v>-2.679302479085992</v>
      </c>
      <c r="G341" s="44">
        <f t="shared" si="88"/>
        <v>0.027027089778051693</v>
      </c>
      <c r="H341" s="40">
        <f>Inundación!$B$48</f>
        <v>2.078238904639024</v>
      </c>
      <c r="I341" s="2">
        <f t="shared" si="89"/>
        <v>-1.4171226067511047</v>
      </c>
      <c r="J341" s="53">
        <f t="shared" si="90"/>
        <v>-1.4171226067511047</v>
      </c>
      <c r="K341" s="53">
        <f>Inundación!$B$62/Inundación!$B$3*COS(RADIANS(E341))</f>
        <v>0</v>
      </c>
      <c r="L341" s="52">
        <f t="shared" si="91"/>
        <v>32.700000000000195</v>
      </c>
      <c r="AN341" s="49"/>
      <c r="AO341" s="50"/>
      <c r="AP341" s="45">
        <f t="shared" si="85"/>
        <v>0.018765599389554615</v>
      </c>
      <c r="AQ341" s="47">
        <f t="shared" si="87"/>
        <v>33.90000000000021</v>
      </c>
      <c r="AR341" s="45">
        <f t="shared" si="86"/>
        <v>0.5916666164260814</v>
      </c>
    </row>
    <row r="342" spans="5:44" ht="12.75">
      <c r="E342" s="52">
        <f t="shared" si="92"/>
        <v>32.800000000000196</v>
      </c>
      <c r="F342" s="40">
        <f>Inundación!$D$62</f>
        <v>-2.679302479085992</v>
      </c>
      <c r="G342" s="44">
        <f t="shared" si="88"/>
        <v>0.02635364045266873</v>
      </c>
      <c r="H342" s="40">
        <f>Inundación!$B$48</f>
        <v>2.078238904639024</v>
      </c>
      <c r="I342" s="2">
        <f t="shared" si="89"/>
        <v>-1.4217312466395107</v>
      </c>
      <c r="J342" s="53">
        <f t="shared" si="90"/>
        <v>-1.4217312466395107</v>
      </c>
      <c r="K342" s="53">
        <f>Inundación!$B$62/Inundación!$B$3*COS(RADIANS(E342))</f>
        <v>0</v>
      </c>
      <c r="L342" s="52">
        <f t="shared" si="91"/>
        <v>32.800000000000196</v>
      </c>
      <c r="AN342" s="49"/>
      <c r="AO342" s="50"/>
      <c r="AP342" s="45">
        <f t="shared" si="85"/>
        <v>0.018060879744689527</v>
      </c>
      <c r="AQ342" s="47">
        <f t="shared" si="87"/>
        <v>34.00000000000021</v>
      </c>
      <c r="AR342" s="45">
        <f t="shared" si="86"/>
        <v>0.5934119456780758</v>
      </c>
    </row>
    <row r="343" spans="5:44" ht="12.75">
      <c r="E343" s="52">
        <f t="shared" si="92"/>
        <v>32.9000000000002</v>
      </c>
      <c r="F343" s="40">
        <f>Inundación!$D$62</f>
        <v>-2.679302479085992</v>
      </c>
      <c r="G343" s="44">
        <f t="shared" si="88"/>
        <v>0.025677273277838582</v>
      </c>
      <c r="H343" s="40">
        <f>Inundación!$B$48</f>
        <v>2.078238904639024</v>
      </c>
      <c r="I343" s="2">
        <f t="shared" si="89"/>
        <v>-1.4263429560655794</v>
      </c>
      <c r="J343" s="53">
        <f t="shared" si="90"/>
        <v>-1.4263429560655794</v>
      </c>
      <c r="K343" s="53">
        <f>Inundación!$B$62/Inundación!$B$3*COS(RADIANS(E343))</f>
        <v>0</v>
      </c>
      <c r="L343" s="52">
        <f t="shared" si="91"/>
        <v>32.9000000000002</v>
      </c>
      <c r="AN343" s="49"/>
      <c r="AO343" s="50"/>
      <c r="AP343" s="45">
        <f t="shared" si="85"/>
        <v>0.017353922954719856</v>
      </c>
      <c r="AQ343" s="47">
        <f t="shared" si="87"/>
        <v>34.100000000000215</v>
      </c>
      <c r="AR343" s="45">
        <f t="shared" si="86"/>
        <v>0.5951572749300701</v>
      </c>
    </row>
    <row r="344" spans="5:44" ht="12.75">
      <c r="E344" s="52">
        <f t="shared" si="92"/>
        <v>33.0000000000002</v>
      </c>
      <c r="F344" s="40">
        <f>Inundación!$D$62</f>
        <v>-2.679302479085992</v>
      </c>
      <c r="G344" s="44">
        <f t="shared" si="88"/>
        <v>0.02499804497892309</v>
      </c>
      <c r="H344" s="40">
        <f>Inundación!$B$48</f>
        <v>2.078238904639024</v>
      </c>
      <c r="I344" s="2">
        <f t="shared" si="89"/>
        <v>-1.4309576788028084</v>
      </c>
      <c r="J344" s="53">
        <f t="shared" si="90"/>
        <v>-1.4309576788028084</v>
      </c>
      <c r="K344" s="53">
        <f>Inundación!$B$62/Inundación!$B$3*COS(RADIANS(E344))</f>
        <v>0</v>
      </c>
      <c r="L344" s="52">
        <f t="shared" si="91"/>
        <v>33.0000000000002</v>
      </c>
      <c r="AN344" s="49"/>
      <c r="AO344" s="50"/>
      <c r="AP344" s="45">
        <f t="shared" si="85"/>
        <v>0.016644785745007502</v>
      </c>
      <c r="AQ344" s="47">
        <f t="shared" si="87"/>
        <v>34.200000000000216</v>
      </c>
      <c r="AR344" s="45">
        <f t="shared" si="86"/>
        <v>0.5969026041820644</v>
      </c>
    </row>
    <row r="345" spans="5:44" ht="12.75">
      <c r="E345" s="52">
        <f t="shared" si="92"/>
        <v>33.1000000000002</v>
      </c>
      <c r="F345" s="40">
        <f>Inundación!$D$62</f>
        <v>-2.679302479085992</v>
      </c>
      <c r="G345" s="44">
        <f t="shared" si="88"/>
        <v>0.024316012281284136</v>
      </c>
      <c r="H345" s="40">
        <f>Inundación!$B$48</f>
        <v>2.078238904639024</v>
      </c>
      <c r="I345" s="2">
        <f t="shared" si="89"/>
        <v>-1.4355753578627264</v>
      </c>
      <c r="J345" s="53">
        <f t="shared" si="90"/>
        <v>-1.4355753578627264</v>
      </c>
      <c r="K345" s="53">
        <f>Inundación!$B$62/Inundación!$B$3*COS(RADIANS(E345))</f>
        <v>0</v>
      </c>
      <c r="L345" s="52">
        <f t="shared" si="91"/>
        <v>33.1000000000002</v>
      </c>
      <c r="AN345" s="49"/>
      <c r="AO345" s="50"/>
      <c r="AP345" s="45">
        <f t="shared" si="85"/>
        <v>0.0159335248409143</v>
      </c>
      <c r="AQ345" s="47">
        <f t="shared" si="87"/>
        <v>34.30000000000022</v>
      </c>
      <c r="AR345" s="45">
        <f t="shared" si="86"/>
        <v>0.5986479334340589</v>
      </c>
    </row>
    <row r="346" spans="5:44" ht="12.75">
      <c r="E346" s="52">
        <f t="shared" si="92"/>
        <v>33.2000000000002</v>
      </c>
      <c r="F346" s="40">
        <f>Inundación!$D$62</f>
        <v>-2.679302479085992</v>
      </c>
      <c r="G346" s="44">
        <f t="shared" si="88"/>
        <v>0.02363123191028362</v>
      </c>
      <c r="H346" s="40">
        <f>Inundación!$B$48</f>
        <v>2.078238904639024</v>
      </c>
      <c r="I346" s="2">
        <f t="shared" si="89"/>
        <v>-1.4401959354966538</v>
      </c>
      <c r="J346" s="53">
        <f t="shared" si="90"/>
        <v>-1.4401959354966538</v>
      </c>
      <c r="K346" s="53">
        <f>Inundación!$B$62/Inundación!$B$3*COS(RADIANS(E346))</f>
        <v>0</v>
      </c>
      <c r="L346" s="52">
        <f t="shared" si="91"/>
        <v>33.2000000000002</v>
      </c>
      <c r="AN346" s="49"/>
      <c r="AO346" s="50"/>
      <c r="AP346" s="45">
        <f t="shared" si="85"/>
        <v>0.015220196967802233</v>
      </c>
      <c r="AQ346" s="47">
        <f t="shared" si="87"/>
        <v>34.40000000000022</v>
      </c>
      <c r="AR346" s="45">
        <f t="shared" si="86"/>
        <v>0.6003932626860532</v>
      </c>
    </row>
    <row r="347" spans="5:44" ht="12.75">
      <c r="E347" s="52">
        <f t="shared" si="92"/>
        <v>33.3000000000002</v>
      </c>
      <c r="F347" s="40">
        <f>Inundación!$D$62</f>
        <v>-2.679302479085992</v>
      </c>
      <c r="G347" s="44">
        <f t="shared" si="88"/>
        <v>0.02294376059128338</v>
      </c>
      <c r="H347" s="40">
        <f>Inundación!$B$48</f>
        <v>2.078238904639024</v>
      </c>
      <c r="I347" s="2">
        <f t="shared" si="89"/>
        <v>-1.4448193531974782</v>
      </c>
      <c r="J347" s="53">
        <f t="shared" si="90"/>
        <v>-1.4448193531974782</v>
      </c>
      <c r="K347" s="53">
        <f>Inundación!$B$62/Inundación!$B$3*COS(RADIANS(E347))</f>
        <v>0</v>
      </c>
      <c r="L347" s="52">
        <f t="shared" si="91"/>
        <v>33.3000000000002</v>
      </c>
      <c r="AN347" s="49"/>
      <c r="AO347" s="50"/>
      <c r="AP347" s="45">
        <f t="shared" si="85"/>
        <v>0.014504858851033135</v>
      </c>
      <c r="AQ347" s="47">
        <f t="shared" si="87"/>
        <v>34.50000000000022</v>
      </c>
      <c r="AR347" s="45">
        <f t="shared" si="86"/>
        <v>0.6021385919380475</v>
      </c>
    </row>
    <row r="348" spans="5:44" ht="12.75">
      <c r="E348" s="52">
        <f t="shared" si="92"/>
        <v>33.400000000000205</v>
      </c>
      <c r="F348" s="40">
        <f>Inundación!$D$62</f>
        <v>-2.679302479085992</v>
      </c>
      <c r="G348" s="44">
        <f t="shared" si="88"/>
        <v>0.022253655049645393</v>
      </c>
      <c r="H348" s="40">
        <f>Inundación!$B$48</f>
        <v>2.078238904639024</v>
      </c>
      <c r="I348" s="2">
        <f t="shared" si="89"/>
        <v>-1.4494455517014349</v>
      </c>
      <c r="J348" s="53">
        <f t="shared" si="90"/>
        <v>-1.4494455517014349</v>
      </c>
      <c r="K348" s="53">
        <f>Inundación!$B$62/Inundación!$B$3*COS(RADIANS(E348))</f>
        <v>0</v>
      </c>
      <c r="L348" s="52">
        <f t="shared" si="91"/>
        <v>33.400000000000205</v>
      </c>
      <c r="AN348" s="49"/>
      <c r="AO348" s="50"/>
      <c r="AP348" s="45">
        <f t="shared" si="85"/>
        <v>0.013787567215968907</v>
      </c>
      <c r="AQ348" s="47">
        <f t="shared" si="87"/>
        <v>34.60000000000022</v>
      </c>
      <c r="AR348" s="45">
        <f t="shared" si="86"/>
        <v>0.6038839211900419</v>
      </c>
    </row>
    <row r="349" spans="5:44" ht="12.75">
      <c r="E349" s="52">
        <f t="shared" si="92"/>
        <v>33.500000000000206</v>
      </c>
      <c r="F349" s="40">
        <f>Inundación!$D$62</f>
        <v>-2.679302479085992</v>
      </c>
      <c r="G349" s="44">
        <f t="shared" si="88"/>
        <v>0.021560972010731507</v>
      </c>
      <c r="H349" s="40">
        <f>Inundación!$B$48</f>
        <v>2.078238904639024</v>
      </c>
      <c r="I349" s="2">
        <f t="shared" si="89"/>
        <v>-1.454074470989904</v>
      </c>
      <c r="J349" s="53">
        <f t="shared" si="90"/>
        <v>-1.454074470989904</v>
      </c>
      <c r="K349" s="53">
        <f>Inundación!$B$62/Inundación!$B$3*COS(RADIANS(E349))</f>
        <v>0</v>
      </c>
      <c r="L349" s="52">
        <f t="shared" si="91"/>
        <v>33.500000000000206</v>
      </c>
      <c r="AN349" s="49"/>
      <c r="AO349" s="50"/>
      <c r="AP349" s="45">
        <f t="shared" si="85"/>
        <v>0.013068378787971426</v>
      </c>
      <c r="AQ349" s="47">
        <f t="shared" si="87"/>
        <v>34.70000000000022</v>
      </c>
      <c r="AR349" s="45">
        <f t="shared" si="86"/>
        <v>0.6056292504420362</v>
      </c>
    </row>
    <row r="350" spans="5:44" ht="12.75">
      <c r="E350" s="52">
        <f t="shared" si="92"/>
        <v>33.60000000000021</v>
      </c>
      <c r="F350" s="40">
        <f>Inundación!$D$62</f>
        <v>-2.679302479085992</v>
      </c>
      <c r="G350" s="44">
        <f t="shared" si="88"/>
        <v>0.020865768199903593</v>
      </c>
      <c r="H350" s="40">
        <f>Inundación!$B$48</f>
        <v>2.078238904639024</v>
      </c>
      <c r="I350" s="2">
        <f t="shared" si="89"/>
        <v>-1.4587060502912177</v>
      </c>
      <c r="J350" s="53">
        <f t="shared" si="90"/>
        <v>-1.4587060502912177</v>
      </c>
      <c r="K350" s="53">
        <f>Inundación!$B$62/Inundación!$B$3*COS(RADIANS(E350))</f>
        <v>0</v>
      </c>
      <c r="L350" s="52">
        <f t="shared" si="91"/>
        <v>33.60000000000021</v>
      </c>
      <c r="AN350" s="49"/>
      <c r="AO350" s="50"/>
      <c r="AP350" s="45">
        <f t="shared" si="85"/>
        <v>0.01234735029240254</v>
      </c>
      <c r="AQ350" s="47">
        <f t="shared" si="87"/>
        <v>34.800000000000225</v>
      </c>
      <c r="AR350" s="45">
        <f t="shared" si="86"/>
        <v>0.6073745796940306</v>
      </c>
    </row>
    <row r="351" spans="5:44" ht="12.75">
      <c r="E351" s="52">
        <f t="shared" si="92"/>
        <v>33.70000000000021</v>
      </c>
      <c r="F351" s="40">
        <f>Inundación!$D$62</f>
        <v>-2.679302479085992</v>
      </c>
      <c r="G351" s="44">
        <f t="shared" si="88"/>
        <v>0.020168100342523563</v>
      </c>
      <c r="H351" s="40">
        <f>Inundación!$B$48</f>
        <v>2.078238904639024</v>
      </c>
      <c r="I351" s="2">
        <f t="shared" si="89"/>
        <v>-1.4633402280824728</v>
      </c>
      <c r="J351" s="53">
        <f t="shared" si="90"/>
        <v>-1.4633402280824728</v>
      </c>
      <c r="K351" s="53">
        <f>Inundación!$B$62/Inundación!$B$3*COS(RADIANS(E351))</f>
        <v>0</v>
      </c>
      <c r="L351" s="52">
        <f t="shared" si="91"/>
        <v>33.70000000000021</v>
      </c>
      <c r="AN351" s="49"/>
      <c r="AO351" s="50"/>
      <c r="AP351" s="45">
        <f t="shared" si="85"/>
        <v>0.011624538454624226</v>
      </c>
      <c r="AQ351" s="47">
        <f t="shared" si="87"/>
        <v>34.900000000000226</v>
      </c>
      <c r="AR351" s="45">
        <f t="shared" si="86"/>
        <v>0.609119908946025</v>
      </c>
    </row>
    <row r="352" spans="5:44" ht="12.75">
      <c r="E352" s="52">
        <f t="shared" si="92"/>
        <v>33.80000000000021</v>
      </c>
      <c r="F352" s="40">
        <f>Inundación!$D$62</f>
        <v>-2.679302479085992</v>
      </c>
      <c r="G352" s="44">
        <f t="shared" si="88"/>
        <v>0.019468025163953243</v>
      </c>
      <c r="H352" s="40">
        <f>Inundación!$B$48</f>
        <v>2.078238904639024</v>
      </c>
      <c r="I352" s="2">
        <f t="shared" si="89"/>
        <v>-1.4679769420913629</v>
      </c>
      <c r="J352" s="53">
        <f t="shared" si="90"/>
        <v>-1.4679769420913629</v>
      </c>
      <c r="K352" s="53">
        <f>Inundación!$B$62/Inundación!$B$3*COS(RADIANS(E352))</f>
        <v>0</v>
      </c>
      <c r="L352" s="52">
        <f t="shared" si="91"/>
        <v>33.80000000000021</v>
      </c>
      <c r="AN352" s="49"/>
      <c r="AO352" s="50"/>
      <c r="AP352" s="45">
        <f>$AL$9+$AJ$9*(AR352-$M$9)+$AI$9*(AR352-$M$9)^2+$AK$9*(AR352-$M$9)^3</f>
        <v>0.010899999999998338</v>
      </c>
      <c r="AQ352" s="47">
        <f t="shared" si="87"/>
        <v>35.00000000000023</v>
      </c>
      <c r="AR352" s="45">
        <f t="shared" si="86"/>
        <v>0.6108652381980193</v>
      </c>
    </row>
    <row r="353" spans="5:44" ht="12.75">
      <c r="E353" s="52">
        <f t="shared" si="92"/>
        <v>33.90000000000021</v>
      </c>
      <c r="F353" s="40">
        <f>Inundación!$D$62</f>
        <v>-2.679302479085992</v>
      </c>
      <c r="G353" s="44">
        <f t="shared" si="88"/>
        <v>0.018765599389554615</v>
      </c>
      <c r="H353" s="40">
        <f>Inundación!$B$48</f>
        <v>2.078238904639024</v>
      </c>
      <c r="I353" s="2">
        <f t="shared" si="89"/>
        <v>-1.4726161292980147</v>
      </c>
      <c r="J353" s="53">
        <f t="shared" si="90"/>
        <v>-1.4726161292980147</v>
      </c>
      <c r="K353" s="53">
        <f>Inundación!$B$62/Inundación!$B$3*COS(RADIANS(E353))</f>
        <v>0</v>
      </c>
      <c r="L353" s="52">
        <f t="shared" si="91"/>
        <v>33.90000000000021</v>
      </c>
      <c r="AN353" s="49"/>
      <c r="AO353" s="50"/>
      <c r="AP353" s="45">
        <f aca="true" t="shared" si="93" ref="AP353:AP402">$AL$9+$AJ$9*(AR353-$M$9)+$AI$9*(AR353-$M$9)^2+$AK$9*(AR353-$M$9)^3</f>
        <v>0.010173787765964712</v>
      </c>
      <c r="AQ353" s="47">
        <f t="shared" si="87"/>
        <v>35.10000000000023</v>
      </c>
      <c r="AR353" s="45">
        <f t="shared" si="86"/>
        <v>0.6126105674500136</v>
      </c>
    </row>
    <row r="354" spans="5:44" ht="12.75">
      <c r="E354" s="52">
        <f t="shared" si="92"/>
        <v>34.00000000000021</v>
      </c>
      <c r="F354" s="40">
        <f>Inundación!$D$62</f>
        <v>-2.679302479085992</v>
      </c>
      <c r="G354" s="44">
        <f t="shared" si="88"/>
        <v>0.018060879744689527</v>
      </c>
      <c r="H354" s="40">
        <f>Inundación!$B$48</f>
        <v>2.078238904639024</v>
      </c>
      <c r="I354" s="2">
        <f t="shared" si="89"/>
        <v>-1.4772577259368371</v>
      </c>
      <c r="J354" s="53">
        <f t="shared" si="90"/>
        <v>-1.4772577259368371</v>
      </c>
      <c r="K354" s="53">
        <f>Inundación!$B$62/Inundación!$B$3*COS(RADIANS(E354))</f>
        <v>0</v>
      </c>
      <c r="L354" s="52">
        <f t="shared" si="91"/>
        <v>34.00000000000021</v>
      </c>
      <c r="AN354" s="49"/>
      <c r="AO354" s="50"/>
      <c r="AP354" s="45">
        <f t="shared" si="93"/>
        <v>0.009445939038275102</v>
      </c>
      <c r="AQ354" s="47">
        <f t="shared" si="87"/>
        <v>35.20000000000023</v>
      </c>
      <c r="AR354" s="45">
        <f t="shared" si="86"/>
        <v>0.614355896702008</v>
      </c>
    </row>
    <row r="355" spans="5:44" ht="12.75">
      <c r="E355" s="52">
        <f t="shared" si="92"/>
        <v>34.100000000000215</v>
      </c>
      <c r="F355" s="40">
        <f>Inundación!$D$62</f>
        <v>-2.679302479085992</v>
      </c>
      <c r="G355" s="44">
        <f t="shared" si="88"/>
        <v>0.017353922954719856</v>
      </c>
      <c r="H355" s="40">
        <f>Inundación!$B$48</f>
        <v>2.078238904639024</v>
      </c>
      <c r="I355" s="2">
        <f t="shared" si="89"/>
        <v>-1.4819016674983847</v>
      </c>
      <c r="J355" s="53">
        <f t="shared" si="90"/>
        <v>-1.4819016674983847</v>
      </c>
      <c r="K355" s="53">
        <f>Inundación!$B$62/Inundación!$B$3*COS(RADIANS(E355))</f>
        <v>0</v>
      </c>
      <c r="L355" s="52">
        <f t="shared" si="91"/>
        <v>34.100000000000215</v>
      </c>
      <c r="AN355" s="49"/>
      <c r="AO355" s="50"/>
      <c r="AP355" s="45">
        <f t="shared" si="93"/>
        <v>0.008716487214759178</v>
      </c>
      <c r="AQ355" s="47">
        <f t="shared" si="87"/>
        <v>35.30000000000023</v>
      </c>
      <c r="AR355" s="45">
        <f t="shared" si="86"/>
        <v>0.6161012259540024</v>
      </c>
    </row>
    <row r="356" spans="5:44" ht="12.75">
      <c r="E356" s="52">
        <f t="shared" si="92"/>
        <v>34.200000000000216</v>
      </c>
      <c r="F356" s="40">
        <f>Inundación!$D$62</f>
        <v>-2.679302479085992</v>
      </c>
      <c r="G356" s="44">
        <f t="shared" si="88"/>
        <v>0.016644785745007502</v>
      </c>
      <c r="H356" s="40">
        <f>Inundación!$B$48</f>
        <v>2.078238904639024</v>
      </c>
      <c r="I356" s="2">
        <f t="shared" si="89"/>
        <v>-1.4865478887312253</v>
      </c>
      <c r="J356" s="53">
        <f t="shared" si="90"/>
        <v>-1.4865478887312253</v>
      </c>
      <c r="K356" s="53">
        <f>Inundación!$B$62/Inundación!$B$3*COS(RADIANS(E356))</f>
        <v>0</v>
      </c>
      <c r="L356" s="52">
        <f t="shared" si="91"/>
        <v>34.200000000000216</v>
      </c>
      <c r="AN356" s="49"/>
      <c r="AO356" s="50"/>
      <c r="AP356" s="45">
        <f t="shared" si="93"/>
        <v>0.007985465693246742</v>
      </c>
      <c r="AQ356" s="47">
        <f t="shared" si="87"/>
        <v>35.40000000000023</v>
      </c>
      <c r="AR356" s="45">
        <f t="shared" si="86"/>
        <v>0.6178465552059967</v>
      </c>
    </row>
    <row r="357" spans="5:44" ht="12.75">
      <c r="E357" s="52">
        <f t="shared" si="92"/>
        <v>34.30000000000022</v>
      </c>
      <c r="F357" s="40">
        <f>Inundación!$D$62</f>
        <v>-2.679302479085992</v>
      </c>
      <c r="G357" s="44">
        <f t="shared" si="88"/>
        <v>0.0159335248409143</v>
      </c>
      <c r="H357" s="40">
        <f>Inundación!$B$48</f>
        <v>2.078238904639024</v>
      </c>
      <c r="I357" s="2">
        <f t="shared" si="89"/>
        <v>-1.4911963236438246</v>
      </c>
      <c r="J357" s="53">
        <f t="shared" si="90"/>
        <v>-1.4911963236438246</v>
      </c>
      <c r="K357" s="53">
        <f>Inundación!$B$62/Inundación!$B$3*COS(RADIANS(E357))</f>
        <v>0</v>
      </c>
      <c r="L357" s="52">
        <f t="shared" si="91"/>
        <v>34.30000000000022</v>
      </c>
      <c r="AN357" s="49"/>
      <c r="AO357" s="50"/>
      <c r="AP357" s="45">
        <f t="shared" si="93"/>
        <v>0.007252907871567464</v>
      </c>
      <c r="AQ357" s="47">
        <f t="shared" si="87"/>
        <v>35.500000000000234</v>
      </c>
      <c r="AR357" s="45">
        <f t="shared" si="86"/>
        <v>0.6195918844579911</v>
      </c>
    </row>
    <row r="358" spans="5:44" ht="12.75">
      <c r="E358" s="52">
        <f t="shared" si="92"/>
        <v>34.40000000000022</v>
      </c>
      <c r="F358" s="40">
        <f>Inundación!$D$62</f>
        <v>-2.679302479085992</v>
      </c>
      <c r="G358" s="44">
        <f t="shared" si="88"/>
        <v>0.015220196967802233</v>
      </c>
      <c r="H358" s="40">
        <f>Inundación!$B$48</f>
        <v>2.078238904639024</v>
      </c>
      <c r="I358" s="2">
        <f t="shared" si="89"/>
        <v>-1.4958469055064376</v>
      </c>
      <c r="J358" s="53">
        <f t="shared" si="90"/>
        <v>-1.4958469055064376</v>
      </c>
      <c r="K358" s="53">
        <f>Inundación!$B$62/Inundación!$B$3*COS(RADIANS(E358))</f>
        <v>0</v>
      </c>
      <c r="L358" s="52">
        <f t="shared" si="91"/>
        <v>34.40000000000022</v>
      </c>
      <c r="AN358" s="49"/>
      <c r="AO358" s="50"/>
      <c r="AP358" s="45">
        <f t="shared" si="93"/>
        <v>0.00651884714755106</v>
      </c>
      <c r="AQ358" s="47">
        <f t="shared" si="87"/>
        <v>35.600000000000236</v>
      </c>
      <c r="AR358" s="45">
        <f t="shared" si="86"/>
        <v>0.6213372137099854</v>
      </c>
    </row>
    <row r="359" spans="5:44" ht="12.75">
      <c r="E359" s="52">
        <f t="shared" si="92"/>
        <v>34.50000000000022</v>
      </c>
      <c r="F359" s="40">
        <f>Inundación!$D$62</f>
        <v>-2.679302479085992</v>
      </c>
      <c r="G359" s="44">
        <f t="shared" si="88"/>
        <v>0.014504858851033135</v>
      </c>
      <c r="H359" s="40">
        <f>Inundación!$B$48</f>
        <v>2.078238904639024</v>
      </c>
      <c r="I359" s="2">
        <f t="shared" si="89"/>
        <v>-1.5004995668530139</v>
      </c>
      <c r="J359" s="53">
        <f t="shared" si="90"/>
        <v>-1.5004995668530139</v>
      </c>
      <c r="K359" s="53">
        <f>Inundación!$B$62/Inundación!$B$3*COS(RADIANS(E359))</f>
        <v>0</v>
      </c>
      <c r="L359" s="52">
        <f t="shared" si="91"/>
        <v>34.50000000000022</v>
      </c>
      <c r="AN359" s="49"/>
      <c r="AO359" s="50"/>
      <c r="AP359" s="45">
        <f t="shared" si="93"/>
        <v>0.005783316919027242</v>
      </c>
      <c r="AQ359" s="47">
        <f t="shared" si="87"/>
        <v>35.70000000000024</v>
      </c>
      <c r="AR359" s="45">
        <f t="shared" si="86"/>
        <v>0.6230825429619797</v>
      </c>
    </row>
    <row r="360" spans="5:44" ht="12.75">
      <c r="E360" s="52">
        <f t="shared" si="92"/>
        <v>34.60000000000022</v>
      </c>
      <c r="F360" s="40">
        <f>Inundación!$D$62</f>
        <v>-2.679302479085992</v>
      </c>
      <c r="G360" s="44">
        <f t="shared" si="88"/>
        <v>0.013787567215968907</v>
      </c>
      <c r="H360" s="40">
        <f>Inundación!$B$48</f>
        <v>2.078238904639024</v>
      </c>
      <c r="I360" s="2">
        <f t="shared" si="89"/>
        <v>-1.5051542394831112</v>
      </c>
      <c r="J360" s="53">
        <f t="shared" si="90"/>
        <v>-1.5051542394831112</v>
      </c>
      <c r="K360" s="53">
        <f>Inundación!$B$62/Inundación!$B$3*COS(RADIANS(E360))</f>
        <v>0</v>
      </c>
      <c r="L360" s="52">
        <f t="shared" si="91"/>
        <v>34.60000000000022</v>
      </c>
      <c r="AN360" s="49"/>
      <c r="AO360" s="50"/>
      <c r="AP360" s="45">
        <f t="shared" si="93"/>
        <v>0.005046350583825675</v>
      </c>
      <c r="AQ360" s="47">
        <f t="shared" si="87"/>
        <v>35.80000000000024</v>
      </c>
      <c r="AR360" s="45">
        <f t="shared" si="86"/>
        <v>0.6248278722139742</v>
      </c>
    </row>
    <row r="361" spans="5:44" ht="12.75">
      <c r="E361" s="52">
        <f t="shared" si="92"/>
        <v>34.70000000000022</v>
      </c>
      <c r="F361" s="40">
        <f>Inundación!$D$62</f>
        <v>-2.679302479085992</v>
      </c>
      <c r="G361" s="44">
        <f t="shared" si="88"/>
        <v>0.013068378787971426</v>
      </c>
      <c r="H361" s="40">
        <f>Inundación!$B$48</f>
        <v>2.078238904639024</v>
      </c>
      <c r="I361" s="2">
        <f t="shared" si="89"/>
        <v>-1.50981085446382</v>
      </c>
      <c r="J361" s="53">
        <f t="shared" si="90"/>
        <v>-1.50981085446382</v>
      </c>
      <c r="K361" s="53">
        <f>Inundación!$B$62/Inundación!$B$3*COS(RADIANS(E361))</f>
        <v>0</v>
      </c>
      <c r="L361" s="52">
        <f t="shared" si="91"/>
        <v>34.70000000000022</v>
      </c>
      <c r="AN361" s="49"/>
      <c r="AO361" s="50"/>
      <c r="AP361" s="45">
        <f t="shared" si="93"/>
        <v>0.004307981539776171</v>
      </c>
      <c r="AQ361" s="47">
        <f t="shared" si="87"/>
        <v>35.90000000000024</v>
      </c>
      <c r="AR361" s="45">
        <f t="shared" si="86"/>
        <v>0.6265732014659685</v>
      </c>
    </row>
    <row r="362" spans="5:44" ht="12.75">
      <c r="E362" s="52">
        <f t="shared" si="92"/>
        <v>34.800000000000225</v>
      </c>
      <c r="F362" s="40">
        <f>Inundación!$D$62</f>
        <v>-2.679302479085992</v>
      </c>
      <c r="G362" s="44">
        <f t="shared" si="88"/>
        <v>0.01234735029240254</v>
      </c>
      <c r="H362" s="40">
        <f>Inundación!$B$48</f>
        <v>2.078238904639024</v>
      </c>
      <c r="I362" s="2">
        <f t="shared" si="89"/>
        <v>-1.5144693421317015</v>
      </c>
      <c r="J362" s="53">
        <f t="shared" si="90"/>
        <v>-1.5144693421317015</v>
      </c>
      <c r="K362" s="53">
        <f>Inundación!$B$62/Inundación!$B$3*COS(RADIANS(E362))</f>
        <v>0</v>
      </c>
      <c r="L362" s="52">
        <f t="shared" si="91"/>
        <v>34.800000000000225</v>
      </c>
      <c r="AN362" s="49"/>
      <c r="AO362" s="50"/>
      <c r="AP362" s="45">
        <f t="shared" si="93"/>
        <v>0.003568243184708394</v>
      </c>
      <c r="AQ362" s="47">
        <f t="shared" si="87"/>
        <v>36.00000000000024</v>
      </c>
      <c r="AR362" s="45">
        <f t="shared" si="86"/>
        <v>0.6283185307179628</v>
      </c>
    </row>
    <row r="363" spans="5:44" ht="12.75">
      <c r="E363" s="52">
        <f t="shared" si="92"/>
        <v>34.900000000000226</v>
      </c>
      <c r="F363" s="40">
        <f>Inundación!$D$62</f>
        <v>-2.679302479085992</v>
      </c>
      <c r="G363" s="44">
        <f t="shared" si="88"/>
        <v>0.011624538454624226</v>
      </c>
      <c r="H363" s="40">
        <f>Inundación!$B$48</f>
        <v>2.078238904639024</v>
      </c>
      <c r="I363" s="2">
        <f t="shared" si="89"/>
        <v>-1.5191296320947312</v>
      </c>
      <c r="J363" s="53">
        <f t="shared" si="90"/>
        <v>-1.5191296320947312</v>
      </c>
      <c r="K363" s="53">
        <f>Inundación!$B$62/Inundación!$B$3*COS(RADIANS(E363))</f>
        <v>0</v>
      </c>
      <c r="L363" s="52">
        <f t="shared" si="91"/>
        <v>34.900000000000226</v>
      </c>
      <c r="AN363" s="49"/>
      <c r="AO363" s="50"/>
      <c r="AP363" s="45">
        <f t="shared" si="93"/>
        <v>0.0028271689164520606</v>
      </c>
      <c r="AQ363" s="47">
        <f t="shared" si="87"/>
        <v>36.10000000000024</v>
      </c>
      <c r="AR363" s="45">
        <f t="shared" si="86"/>
        <v>0.6300638599699572</v>
      </c>
    </row>
    <row r="364" spans="5:44" ht="12.75">
      <c r="E364" s="52">
        <f t="shared" si="92"/>
        <v>35.00000000000023</v>
      </c>
      <c r="F364" s="40">
        <f>Inundación!$D$62</f>
        <v>-2.679302479085992</v>
      </c>
      <c r="G364" s="44">
        <f t="shared" si="88"/>
        <v>0.010899999999998338</v>
      </c>
      <c r="H364" s="40">
        <f>Inundación!$B$48</f>
        <v>2.078238904639024</v>
      </c>
      <c r="I364" s="2">
        <f t="shared" si="89"/>
        <v>-1.5237916532342597</v>
      </c>
      <c r="J364" s="53">
        <f t="shared" si="90"/>
        <v>-1.5237916532342597</v>
      </c>
      <c r="K364" s="53">
        <f>Inundación!$B$62/Inundación!$B$3*COS(RADIANS(E364))</f>
        <v>0</v>
      </c>
      <c r="L364" s="52">
        <f t="shared" si="91"/>
        <v>35.00000000000023</v>
      </c>
      <c r="AN364" s="49"/>
      <c r="AO364" s="50"/>
      <c r="AP364" s="45">
        <f t="shared" si="93"/>
        <v>0.0020847921328368342</v>
      </c>
      <c r="AQ364" s="47">
        <f t="shared" si="87"/>
        <v>36.200000000000244</v>
      </c>
      <c r="AR364" s="45">
        <f t="shared" si="86"/>
        <v>0.6318091892219516</v>
      </c>
    </row>
    <row r="365" spans="5:44" ht="12.75">
      <c r="E365" s="52">
        <f t="shared" si="92"/>
        <v>35.10000000000023</v>
      </c>
      <c r="F365" s="40">
        <f>Inundación!$D$62</f>
        <v>-2.679302479085992</v>
      </c>
      <c r="G365" s="44">
        <f t="shared" si="88"/>
        <v>0.010173787765964712</v>
      </c>
      <c r="H365" s="40">
        <f>Inundación!$B$48</f>
        <v>2.078238904639024</v>
      </c>
      <c r="I365" s="2">
        <f t="shared" si="89"/>
        <v>-1.5284553383530386</v>
      </c>
      <c r="J365" s="53">
        <f t="shared" si="90"/>
        <v>-1.5284553383530386</v>
      </c>
      <c r="K365" s="53">
        <f>Inundación!$B$62/Inundación!$B$3*COS(RADIANS(E365))</f>
        <v>0</v>
      </c>
      <c r="L365" s="52">
        <f t="shared" si="91"/>
        <v>35.10000000000023</v>
      </c>
      <c r="AN365" s="49"/>
      <c r="AO365" s="50"/>
      <c r="AP365" s="45">
        <f t="shared" si="93"/>
        <v>0.0013411462316925255</v>
      </c>
      <c r="AQ365" s="47">
        <f t="shared" si="87"/>
        <v>36.300000000000246</v>
      </c>
      <c r="AR365" s="45">
        <f t="shared" si="86"/>
        <v>0.633554518473946</v>
      </c>
    </row>
    <row r="366" spans="5:44" ht="12.75">
      <c r="E366" s="52">
        <f t="shared" si="92"/>
        <v>35.20000000000023</v>
      </c>
      <c r="F366" s="40">
        <f>Inundación!$D$62</f>
        <v>-2.679302479085992</v>
      </c>
      <c r="G366" s="44">
        <f t="shared" si="88"/>
        <v>0.009445939038275102</v>
      </c>
      <c r="H366" s="40">
        <f>Inundación!$B$48</f>
        <v>2.078238904639024</v>
      </c>
      <c r="I366" s="2">
        <f t="shared" si="89"/>
        <v>-1.5331206382076263</v>
      </c>
      <c r="J366" s="53">
        <f t="shared" si="90"/>
        <v>-1.5331206382076263</v>
      </c>
      <c r="K366" s="53">
        <f>Inundación!$B$62/Inundación!$B$3*COS(RADIANS(E366))</f>
        <v>0</v>
      </c>
      <c r="L366" s="52">
        <f t="shared" si="91"/>
        <v>35.20000000000023</v>
      </c>
      <c r="AN366" s="49"/>
      <c r="AO366" s="50"/>
      <c r="AP366" s="45">
        <f t="shared" si="93"/>
        <v>0.0005962646108488008</v>
      </c>
      <c r="AQ366" s="47">
        <f t="shared" si="87"/>
        <v>36.40000000000025</v>
      </c>
      <c r="AR366" s="45">
        <f t="shared" si="86"/>
        <v>0.6352998477259403</v>
      </c>
    </row>
    <row r="367" spans="5:44" ht="12.75">
      <c r="E367" s="52">
        <f t="shared" si="92"/>
        <v>35.30000000000023</v>
      </c>
      <c r="F367" s="40">
        <f>Inundación!$D$62</f>
        <v>-2.679302479085992</v>
      </c>
      <c r="G367" s="44">
        <f t="shared" si="88"/>
        <v>0.008716487214759178</v>
      </c>
      <c r="H367" s="40">
        <f>Inundación!$B$48</f>
        <v>2.078238904639024</v>
      </c>
      <c r="I367" s="2">
        <f t="shared" si="89"/>
        <v>-1.537787507733244</v>
      </c>
      <c r="J367" s="53">
        <f t="shared" si="90"/>
        <v>-1.537787507733244</v>
      </c>
      <c r="K367" s="53">
        <f>Inundación!$B$62/Inundación!$B$3*COS(RADIANS(E367))</f>
        <v>0</v>
      </c>
      <c r="L367" s="52">
        <f t="shared" si="91"/>
        <v>35.30000000000023</v>
      </c>
      <c r="AN367" s="49"/>
      <c r="AO367" s="50"/>
      <c r="AP367" s="45">
        <f t="shared" si="93"/>
        <v>-0.0001498193318646263</v>
      </c>
      <c r="AQ367" s="47">
        <f t="shared" si="87"/>
        <v>36.50000000000025</v>
      </c>
      <c r="AR367" s="45">
        <f t="shared" si="86"/>
        <v>0.6370451769779346</v>
      </c>
    </row>
    <row r="368" spans="5:44" ht="12.75">
      <c r="E368" s="52">
        <f t="shared" si="92"/>
        <v>35.40000000000023</v>
      </c>
      <c r="F368" s="40">
        <f>Inundación!$D$62</f>
        <v>-2.679302479085992</v>
      </c>
      <c r="G368" s="44">
        <f t="shared" si="88"/>
        <v>0.007985465693246742</v>
      </c>
      <c r="H368" s="40">
        <f>Inundación!$B$48</f>
        <v>2.078238904639024</v>
      </c>
      <c r="I368" s="2">
        <f t="shared" si="89"/>
        <v>-1.5424559014219643</v>
      </c>
      <c r="J368" s="53">
        <f t="shared" si="90"/>
        <v>-1.5424559014219643</v>
      </c>
      <c r="K368" s="53">
        <f>Inundación!$B$62/Inundación!$B$3*COS(RADIANS(E368))</f>
        <v>0</v>
      </c>
      <c r="L368" s="52">
        <f t="shared" si="91"/>
        <v>35.40000000000023</v>
      </c>
      <c r="AN368" s="49"/>
      <c r="AO368" s="50"/>
      <c r="AP368" s="45">
        <f t="shared" si="93"/>
        <v>-0.0008970721986180416</v>
      </c>
      <c r="AQ368" s="47">
        <f t="shared" si="87"/>
        <v>36.60000000000025</v>
      </c>
      <c r="AR368" s="45">
        <f t="shared" si="86"/>
        <v>0.638790506229929</v>
      </c>
    </row>
    <row r="369" spans="5:44" ht="12.75">
      <c r="E369" s="52">
        <f t="shared" si="92"/>
        <v>35.500000000000234</v>
      </c>
      <c r="F369" s="40">
        <f>Inundación!$D$62</f>
        <v>-2.679302479085992</v>
      </c>
      <c r="G369" s="44">
        <f t="shared" si="88"/>
        <v>0.007252907871567464</v>
      </c>
      <c r="H369" s="40">
        <f>Inundación!$B$48</f>
        <v>2.078238904639024</v>
      </c>
      <c r="I369" s="2">
        <f t="shared" si="89"/>
        <v>-1.5471257733238675</v>
      </c>
      <c r="J369" s="53">
        <f t="shared" si="90"/>
        <v>-1.5471257733238675</v>
      </c>
      <c r="K369" s="53">
        <f>Inundación!$B$62/Inundación!$B$3*COS(RADIANS(E369))</f>
        <v>0</v>
      </c>
      <c r="L369" s="52">
        <f t="shared" si="91"/>
        <v>35.500000000000234</v>
      </c>
      <c r="AN369" s="49"/>
      <c r="AO369" s="50"/>
      <c r="AP369" s="45">
        <f t="shared" si="93"/>
        <v>-0.0016454605915817795</v>
      </c>
      <c r="AQ369" s="47">
        <f t="shared" si="87"/>
        <v>36.70000000000025</v>
      </c>
      <c r="AR369" s="45">
        <f t="shared" si="86"/>
        <v>0.6405358354819234</v>
      </c>
    </row>
    <row r="370" spans="5:44" ht="12.75">
      <c r="E370" s="52">
        <f t="shared" si="92"/>
        <v>35.600000000000236</v>
      </c>
      <c r="F370" s="40">
        <f>Inundación!$D$62</f>
        <v>-2.679302479085992</v>
      </c>
      <c r="G370" s="44">
        <f t="shared" si="88"/>
        <v>0.00651884714755106</v>
      </c>
      <c r="H370" s="40">
        <f>Inundación!$B$48</f>
        <v>2.078238904639024</v>
      </c>
      <c r="I370" s="2">
        <f t="shared" si="89"/>
        <v>-1.5517970770481966</v>
      </c>
      <c r="J370" s="53">
        <f t="shared" si="90"/>
        <v>-1.5517970770481966</v>
      </c>
      <c r="K370" s="53">
        <f>Inundación!$B$62/Inundación!$B$3*COS(RADIANS(E370))</f>
        <v>0</v>
      </c>
      <c r="L370" s="52">
        <f t="shared" si="91"/>
        <v>35.600000000000236</v>
      </c>
      <c r="AN370" s="49"/>
      <c r="AO370" s="50"/>
      <c r="AP370" s="45">
        <f t="shared" si="93"/>
        <v>-0.00239495111292603</v>
      </c>
      <c r="AQ370" s="47">
        <f t="shared" si="87"/>
        <v>36.80000000000025</v>
      </c>
      <c r="AR370" s="45">
        <f t="shared" si="86"/>
        <v>0.6422811647339177</v>
      </c>
    </row>
    <row r="371" spans="5:44" ht="12.75">
      <c r="E371" s="52">
        <f t="shared" si="92"/>
        <v>35.70000000000024</v>
      </c>
      <c r="F371" s="40">
        <f>Inundación!$D$62</f>
        <v>-2.679302479085992</v>
      </c>
      <c r="G371" s="44">
        <f t="shared" si="88"/>
        <v>0.005783316919027242</v>
      </c>
      <c r="H371" s="40">
        <f>Inundación!$B$48</f>
        <v>2.078238904639024</v>
      </c>
      <c r="I371" s="2">
        <f t="shared" si="89"/>
        <v>-1.5564697657645263</v>
      </c>
      <c r="J371" s="53">
        <f t="shared" si="90"/>
        <v>-1.5564697657645263</v>
      </c>
      <c r="K371" s="53">
        <f>Inundación!$B$62/Inundación!$B$3*COS(RADIANS(E371))</f>
        <v>0</v>
      </c>
      <c r="L371" s="52">
        <f t="shared" si="91"/>
        <v>35.70000000000024</v>
      </c>
      <c r="AN371" s="49"/>
      <c r="AO371" s="50"/>
      <c r="AP371" s="45">
        <f t="shared" si="93"/>
        <v>-0.003145510364821126</v>
      </c>
      <c r="AQ371" s="47">
        <f t="shared" si="87"/>
        <v>36.900000000000254</v>
      </c>
      <c r="AR371" s="45">
        <f t="shared" si="86"/>
        <v>0.644026493985912</v>
      </c>
    </row>
    <row r="372" spans="5:44" ht="12.75">
      <c r="E372" s="52">
        <f t="shared" si="92"/>
        <v>35.80000000000024</v>
      </c>
      <c r="F372" s="40">
        <f>Inundación!$D$62</f>
        <v>-2.679302479085992</v>
      </c>
      <c r="G372" s="44">
        <f t="shared" si="88"/>
        <v>0.005046350583825675</v>
      </c>
      <c r="H372" s="40">
        <f>Inundación!$B$48</f>
        <v>2.078238904639024</v>
      </c>
      <c r="I372" s="2">
        <f t="shared" si="89"/>
        <v>-1.5611437922039344</v>
      </c>
      <c r="J372" s="53">
        <f t="shared" si="90"/>
        <v>-1.5611437922039344</v>
      </c>
      <c r="K372" s="53">
        <f>Inundación!$B$62/Inundación!$B$3*COS(RADIANS(E372))</f>
        <v>0</v>
      </c>
      <c r="L372" s="52">
        <f t="shared" si="91"/>
        <v>35.80000000000024</v>
      </c>
      <c r="AN372" s="49"/>
      <c r="AO372" s="50"/>
      <c r="AP372" s="45">
        <f t="shared" si="93"/>
        <v>-0.0038971049494373553</v>
      </c>
      <c r="AQ372" s="47">
        <f t="shared" si="87"/>
        <v>37.000000000000256</v>
      </c>
      <c r="AR372" s="45">
        <f t="shared" si="86"/>
        <v>0.6457718232379064</v>
      </c>
    </row>
    <row r="373" spans="5:44" ht="12.75">
      <c r="E373" s="52">
        <f t="shared" si="92"/>
        <v>35.90000000000024</v>
      </c>
      <c r="F373" s="40">
        <f>Inundación!$D$62</f>
        <v>-2.679302479085992</v>
      </c>
      <c r="G373" s="44">
        <f t="shared" si="88"/>
        <v>0.004307981539776171</v>
      </c>
      <c r="H373" s="40">
        <f>Inundación!$B$48</f>
        <v>2.078238904639024</v>
      </c>
      <c r="I373" s="2">
        <f t="shared" si="89"/>
        <v>-1.5658191086601774</v>
      </c>
      <c r="J373" s="53">
        <f t="shared" si="90"/>
        <v>-1.5658191086601774</v>
      </c>
      <c r="K373" s="53">
        <f>Inundación!$B$62/Inundación!$B$3*COS(RADIANS(E373))</f>
        <v>0</v>
      </c>
      <c r="L373" s="52">
        <f t="shared" si="91"/>
        <v>35.90000000000024</v>
      </c>
      <c r="AN373" s="49"/>
      <c r="AO373" s="50"/>
      <c r="AP373" s="45">
        <f t="shared" si="93"/>
        <v>-0.004649701468945002</v>
      </c>
      <c r="AQ373" s="47">
        <f t="shared" si="87"/>
        <v>37.10000000000026</v>
      </c>
      <c r="AR373" s="45">
        <f t="shared" si="86"/>
        <v>0.6475171524899007</v>
      </c>
    </row>
    <row r="374" spans="5:44" ht="12.75">
      <c r="E374" s="52">
        <f t="shared" si="92"/>
        <v>36.00000000000024</v>
      </c>
      <c r="F374" s="40">
        <f>Inundación!$D$62</f>
        <v>-2.679302479085992</v>
      </c>
      <c r="G374" s="44">
        <f t="shared" si="88"/>
        <v>0.003568243184708394</v>
      </c>
      <c r="H374" s="40">
        <f>Inundación!$B$48</f>
        <v>2.078238904639024</v>
      </c>
      <c r="I374" s="2">
        <f t="shared" si="89"/>
        <v>-1.5704956669908783</v>
      </c>
      <c r="J374" s="53">
        <f t="shared" si="90"/>
        <v>-1.5704956669908783</v>
      </c>
      <c r="K374" s="53">
        <f>Inundación!$B$62/Inundación!$B$3*COS(RADIANS(E374))</f>
        <v>0</v>
      </c>
      <c r="L374" s="52">
        <f t="shared" si="91"/>
        <v>36.00000000000024</v>
      </c>
      <c r="AN374" s="49"/>
      <c r="AO374" s="50"/>
      <c r="AP374" s="45">
        <f t="shared" si="93"/>
        <v>-0.005403266525514402</v>
      </c>
      <c r="AQ374" s="47">
        <f t="shared" si="87"/>
        <v>37.20000000000026</v>
      </c>
      <c r="AR374" s="45">
        <f t="shared" si="86"/>
        <v>0.6492624817418952</v>
      </c>
    </row>
    <row r="375" spans="5:44" ht="12.75">
      <c r="E375" s="52">
        <f t="shared" si="92"/>
        <v>36.10000000000024</v>
      </c>
      <c r="F375" s="40">
        <f>Inundación!$D$62</f>
        <v>-2.679302479085992</v>
      </c>
      <c r="G375" s="44">
        <f t="shared" si="88"/>
        <v>0.0028271689164520606</v>
      </c>
      <c r="H375" s="40">
        <f>Inundación!$B$48</f>
        <v>2.078238904639024</v>
      </c>
      <c r="I375" s="2">
        <f t="shared" si="89"/>
        <v>-1.5751734186187163</v>
      </c>
      <c r="J375" s="53">
        <f t="shared" si="90"/>
        <v>-1.5751734186187163</v>
      </c>
      <c r="K375" s="53">
        <f>Inundación!$B$62/Inundación!$B$3*COS(RADIANS(E375))</f>
        <v>0</v>
      </c>
      <c r="L375" s="52">
        <f t="shared" si="91"/>
        <v>36.10000000000024</v>
      </c>
      <c r="AN375" s="49"/>
      <c r="AO375" s="50"/>
      <c r="AP375" s="45">
        <f t="shared" si="93"/>
        <v>-0.006157766721315747</v>
      </c>
      <c r="AQ375" s="47">
        <f t="shared" si="87"/>
        <v>37.30000000000026</v>
      </c>
      <c r="AR375" s="45">
        <f t="shared" si="86"/>
        <v>0.6510078109938895</v>
      </c>
    </row>
    <row r="376" spans="5:44" ht="12.75">
      <c r="E376" s="52">
        <f t="shared" si="92"/>
        <v>36.200000000000244</v>
      </c>
      <c r="F376" s="40">
        <f>Inundación!$D$62</f>
        <v>-2.679302479085992</v>
      </c>
      <c r="G376" s="44">
        <f t="shared" si="88"/>
        <v>0.0020847921328368342</v>
      </c>
      <c r="H376" s="40">
        <f>Inundación!$B$48</f>
        <v>2.078238904639024</v>
      </c>
      <c r="I376" s="2">
        <f t="shared" si="89"/>
        <v>-1.579852314532624</v>
      </c>
      <c r="J376" s="53">
        <f t="shared" si="90"/>
        <v>-1.579852314532624</v>
      </c>
      <c r="K376" s="53">
        <f>Inundación!$B$62/Inundación!$B$3*COS(RADIANS(E376))</f>
        <v>0</v>
      </c>
      <c r="L376" s="52">
        <f t="shared" si="91"/>
        <v>36.200000000000244</v>
      </c>
      <c r="AN376" s="49"/>
      <c r="AO376" s="50"/>
      <c r="AP376" s="45">
        <f t="shared" si="93"/>
        <v>-0.006913168658519365</v>
      </c>
      <c r="AQ376" s="47">
        <f t="shared" si="87"/>
        <v>37.40000000000026</v>
      </c>
      <c r="AR376" s="45">
        <f t="shared" si="86"/>
        <v>0.6527531402458838</v>
      </c>
    </row>
    <row r="377" spans="5:44" ht="12.75">
      <c r="E377" s="52">
        <f t="shared" si="92"/>
        <v>36.300000000000246</v>
      </c>
      <c r="F377" s="40">
        <f>Inundación!$D$62</f>
        <v>-2.679302479085992</v>
      </c>
      <c r="G377" s="44">
        <f t="shared" si="88"/>
        <v>0.0013411462316925255</v>
      </c>
      <c r="H377" s="40">
        <f>Inundación!$B$48</f>
        <v>2.078238904639024</v>
      </c>
      <c r="I377" s="2">
        <f t="shared" si="89"/>
        <v>-1.58453230528899</v>
      </c>
      <c r="J377" s="53">
        <f t="shared" si="90"/>
        <v>-1.58453230528899</v>
      </c>
      <c r="K377" s="53">
        <f>Inundación!$B$62/Inundación!$B$3*COS(RADIANS(E377))</f>
        <v>0</v>
      </c>
      <c r="L377" s="52">
        <f t="shared" si="91"/>
        <v>36.300000000000246</v>
      </c>
      <c r="AN377" s="49"/>
      <c r="AO377" s="50"/>
      <c r="AP377" s="45">
        <f t="shared" si="93"/>
        <v>-0.007669438939295547</v>
      </c>
      <c r="AQ377" s="47">
        <f t="shared" si="87"/>
        <v>37.50000000000026</v>
      </c>
      <c r="AR377" s="45">
        <f t="shared" si="86"/>
        <v>0.6544984694978782</v>
      </c>
    </row>
    <row r="378" spans="5:44" ht="12.75">
      <c r="E378" s="52">
        <f t="shared" si="92"/>
        <v>36.40000000000025</v>
      </c>
      <c r="F378" s="40">
        <f>Inundación!$D$62</f>
        <v>-2.679302479085992</v>
      </c>
      <c r="G378" s="44">
        <f t="shared" si="88"/>
        <v>0.0005962646108488008</v>
      </c>
      <c r="H378" s="40">
        <f>Inundación!$B$48</f>
        <v>2.078238904639024</v>
      </c>
      <c r="I378" s="2">
        <f t="shared" si="89"/>
        <v>-1.5892133410128704</v>
      </c>
      <c r="J378" s="53">
        <f t="shared" si="90"/>
        <v>-1.5892133410128704</v>
      </c>
      <c r="K378" s="53">
        <f>Inundación!$B$62/Inundación!$B$3*COS(RADIANS(E378))</f>
        <v>0</v>
      </c>
      <c r="L378" s="52">
        <f t="shared" si="91"/>
        <v>36.40000000000025</v>
      </c>
      <c r="AN378" s="49"/>
      <c r="AO378" s="50"/>
      <c r="AP378" s="45">
        <f t="shared" si="93"/>
        <v>-0.008426544165814577</v>
      </c>
      <c r="AQ378" s="47">
        <f t="shared" si="87"/>
        <v>37.600000000000264</v>
      </c>
      <c r="AR378" s="45">
        <f t="shared" si="86"/>
        <v>0.6562437987498725</v>
      </c>
    </row>
    <row r="379" spans="5:44" ht="12.75">
      <c r="E379" s="52">
        <f t="shared" si="92"/>
        <v>36.50000000000025</v>
      </c>
      <c r="F379" s="40">
        <f>Inundación!$D$62</f>
        <v>-2.679302479085992</v>
      </c>
      <c r="G379" s="44">
        <f t="shared" si="88"/>
        <v>-0.0001498193318646263</v>
      </c>
      <c r="H379" s="40">
        <f>Inundación!$B$48</f>
        <v>2.078238904639024</v>
      </c>
      <c r="I379" s="2">
        <f t="shared" si="89"/>
        <v>-1.5938953713992032</v>
      </c>
      <c r="J379" s="53">
        <f t="shared" si="90"/>
        <v>-1.5938953713992032</v>
      </c>
      <c r="K379" s="53">
        <f>Inundación!$B$62/Inundación!$B$3*COS(RADIANS(E379))</f>
        <v>0</v>
      </c>
      <c r="L379" s="52">
        <f t="shared" si="91"/>
        <v>36.50000000000025</v>
      </c>
      <c r="AN379" s="49"/>
      <c r="AO379" s="50"/>
      <c r="AP379" s="45">
        <f t="shared" si="93"/>
        <v>-0.00918445094024679</v>
      </c>
      <c r="AQ379" s="47">
        <f t="shared" si="87"/>
        <v>37.700000000000266</v>
      </c>
      <c r="AR379" s="45">
        <f t="shared" si="86"/>
        <v>0.6579891280018669</v>
      </c>
    </row>
    <row r="380" spans="5:44" ht="12.75">
      <c r="E380" s="52">
        <f t="shared" si="92"/>
        <v>36.60000000000025</v>
      </c>
      <c r="F380" s="40">
        <f>Inundación!$D$62</f>
        <v>-2.679302479085992</v>
      </c>
      <c r="G380" s="44">
        <f t="shared" si="88"/>
        <v>-0.0008970721986180416</v>
      </c>
      <c r="H380" s="40">
        <f>Inundación!$B$48</f>
        <v>2.078238904639024</v>
      </c>
      <c r="I380" s="2">
        <f t="shared" si="89"/>
        <v>-1.5985783457140303</v>
      </c>
      <c r="J380" s="53">
        <f t="shared" si="90"/>
        <v>-1.5985783457140303</v>
      </c>
      <c r="K380" s="53">
        <f>Inundación!$B$62/Inundación!$B$3*COS(RADIANS(E380))</f>
        <v>0</v>
      </c>
      <c r="L380" s="52">
        <f t="shared" si="91"/>
        <v>36.60000000000025</v>
      </c>
      <c r="AN380" s="49"/>
      <c r="AO380" s="50"/>
      <c r="AP380" s="45">
        <f t="shared" si="93"/>
        <v>-0.009943125864762379</v>
      </c>
      <c r="AQ380" s="47">
        <f t="shared" si="87"/>
        <v>37.80000000000027</v>
      </c>
      <c r="AR380" s="45">
        <f t="shared" si="86"/>
        <v>0.6597344572538613</v>
      </c>
    </row>
    <row r="381" spans="5:44" ht="12.75">
      <c r="E381" s="52">
        <f t="shared" si="92"/>
        <v>36.70000000000025</v>
      </c>
      <c r="F381" s="40">
        <f>Inundación!$D$62</f>
        <v>-2.679302479085992</v>
      </c>
      <c r="G381" s="44">
        <f t="shared" si="88"/>
        <v>-0.0016454605915817795</v>
      </c>
      <c r="H381" s="40">
        <f>Inundación!$B$48</f>
        <v>2.078238904639024</v>
      </c>
      <c r="I381" s="2">
        <f t="shared" si="89"/>
        <v>-1.6032622127957288</v>
      </c>
      <c r="J381" s="53">
        <f t="shared" si="90"/>
        <v>-1.6032622127957288</v>
      </c>
      <c r="K381" s="53">
        <f>Inundación!$B$62/Inundación!$B$3*COS(RADIANS(E381))</f>
        <v>0</v>
      </c>
      <c r="L381" s="52">
        <f t="shared" si="91"/>
        <v>36.70000000000025</v>
      </c>
      <c r="AN381" s="49"/>
      <c r="AO381" s="50"/>
      <c r="AP381" s="45">
        <f t="shared" si="93"/>
        <v>-0.01070253554153167</v>
      </c>
      <c r="AQ381" s="47">
        <f t="shared" si="87"/>
        <v>37.90000000000027</v>
      </c>
      <c r="AR381" s="45">
        <f t="shared" si="86"/>
        <v>0.6614797865058556</v>
      </c>
    </row>
    <row r="382" spans="5:44" ht="12.75">
      <c r="E382" s="52">
        <f t="shared" si="92"/>
        <v>36.80000000000025</v>
      </c>
      <c r="F382" s="40">
        <f>Inundación!$D$62</f>
        <v>-2.679302479085992</v>
      </c>
      <c r="G382" s="44">
        <f t="shared" si="88"/>
        <v>-0.00239495111292603</v>
      </c>
      <c r="H382" s="40">
        <f>Inundación!$B$48</f>
        <v>2.078238904639024</v>
      </c>
      <c r="I382" s="2">
        <f t="shared" si="89"/>
        <v>-1.6079469210562414</v>
      </c>
      <c r="J382" s="53">
        <f t="shared" si="90"/>
        <v>-1.6079469210562414</v>
      </c>
      <c r="K382" s="53">
        <f>Inundación!$B$62/Inundación!$B$3*COS(RADIANS(E382))</f>
        <v>0</v>
      </c>
      <c r="L382" s="52">
        <f t="shared" si="91"/>
        <v>36.80000000000025</v>
      </c>
      <c r="AN382" s="49"/>
      <c r="AO382" s="50"/>
      <c r="AP382" s="45">
        <f t="shared" si="93"/>
        <v>-0.011462646572724958</v>
      </c>
      <c r="AQ382" s="47">
        <f t="shared" si="87"/>
        <v>38.00000000000027</v>
      </c>
      <c r="AR382" s="45">
        <f t="shared" si="86"/>
        <v>0.6632251157578499</v>
      </c>
    </row>
    <row r="383" spans="5:44" ht="12.75">
      <c r="E383" s="52">
        <f t="shared" si="92"/>
        <v>36.900000000000254</v>
      </c>
      <c r="F383" s="40">
        <f>Inundación!$D$62</f>
        <v>-2.679302479085992</v>
      </c>
      <c r="G383" s="44">
        <f t="shared" si="88"/>
        <v>-0.003145510364821126</v>
      </c>
      <c r="H383" s="40">
        <f>Inundación!$B$48</f>
        <v>2.078238904639024</v>
      </c>
      <c r="I383" s="2">
        <f t="shared" si="89"/>
        <v>-1.6126324184823195</v>
      </c>
      <c r="J383" s="53">
        <f t="shared" si="90"/>
        <v>-1.6126324184823195</v>
      </c>
      <c r="K383" s="53">
        <f>Inundación!$B$62/Inundación!$B$3*COS(RADIANS(E383))</f>
        <v>0</v>
      </c>
      <c r="L383" s="52">
        <f t="shared" si="91"/>
        <v>36.900000000000254</v>
      </c>
      <c r="AN383" s="49"/>
      <c r="AO383" s="50"/>
      <c r="AP383" s="45">
        <f t="shared" si="93"/>
        <v>-0.012223425560512521</v>
      </c>
      <c r="AQ383" s="47">
        <f t="shared" si="87"/>
        <v>38.10000000000027</v>
      </c>
      <c r="AR383" s="45">
        <f t="shared" si="86"/>
        <v>0.6649704450098443</v>
      </c>
    </row>
    <row r="384" spans="5:44" ht="12.75">
      <c r="E384" s="52">
        <f t="shared" si="92"/>
        <v>37.000000000000256</v>
      </c>
      <c r="F384" s="40">
        <f>Inundación!$D$62</f>
        <v>-2.679302479085992</v>
      </c>
      <c r="G384" s="44">
        <f t="shared" si="88"/>
        <v>-0.0038971049494373553</v>
      </c>
      <c r="H384" s="40">
        <f>Inundación!$B$48</f>
        <v>2.078238904639024</v>
      </c>
      <c r="I384" s="2">
        <f t="shared" si="89"/>
        <v>-1.6173186526367718</v>
      </c>
      <c r="J384" s="53">
        <f t="shared" si="90"/>
        <v>-1.6173186526367718</v>
      </c>
      <c r="K384" s="53">
        <f>Inundación!$B$62/Inundación!$B$3*COS(RADIANS(E384))</f>
        <v>0</v>
      </c>
      <c r="L384" s="52">
        <f t="shared" si="91"/>
        <v>37.000000000000256</v>
      </c>
      <c r="AN384" s="49"/>
      <c r="AO384" s="50"/>
      <c r="AP384" s="45">
        <f t="shared" si="93"/>
        <v>-0.012984839107064699</v>
      </c>
      <c r="AQ384" s="47">
        <f t="shared" si="87"/>
        <v>38.20000000000027</v>
      </c>
      <c r="AR384" s="45">
        <f t="shared" si="86"/>
        <v>0.6667157742618387</v>
      </c>
    </row>
    <row r="385" spans="5:44" ht="12.75">
      <c r="E385" s="52">
        <f t="shared" si="92"/>
        <v>37.10000000000026</v>
      </c>
      <c r="F385" s="40">
        <f>Inundación!$D$62</f>
        <v>-2.679302479085992</v>
      </c>
      <c r="G385" s="44">
        <f t="shared" si="88"/>
        <v>-0.004649701468945002</v>
      </c>
      <c r="H385" s="40">
        <f>Inundación!$B$48</f>
        <v>2.078238904639024</v>
      </c>
      <c r="I385" s="2">
        <f t="shared" si="89"/>
        <v>-1.6220055706597138</v>
      </c>
      <c r="J385" s="53">
        <f t="shared" si="90"/>
        <v>-1.6220055706597138</v>
      </c>
      <c r="K385" s="53">
        <f>Inundación!$B$62/Inundación!$B$3*COS(RADIANS(E385))</f>
        <v>0</v>
      </c>
      <c r="L385" s="52">
        <f t="shared" si="91"/>
        <v>37.10000000000026</v>
      </c>
      <c r="AN385" s="49"/>
      <c r="AO385" s="50"/>
      <c r="AP385" s="45">
        <f t="shared" si="93"/>
        <v>-0.01374685381455168</v>
      </c>
      <c r="AQ385" s="47">
        <f t="shared" si="87"/>
        <v>38.300000000000274</v>
      </c>
      <c r="AR385" s="45">
        <f t="shared" si="86"/>
        <v>0.668461103513833</v>
      </c>
    </row>
    <row r="386" spans="5:44" ht="12.75">
      <c r="E386" s="52">
        <f t="shared" si="92"/>
        <v>37.20000000000026</v>
      </c>
      <c r="F386" s="40">
        <f>Inundación!$D$62</f>
        <v>-2.679302479085992</v>
      </c>
      <c r="G386" s="44">
        <f t="shared" si="88"/>
        <v>-0.005403266525514402</v>
      </c>
      <c r="H386" s="40">
        <f>Inundación!$B$48</f>
        <v>2.078238904639024</v>
      </c>
      <c r="I386" s="2">
        <f t="shared" si="89"/>
        <v>-1.62669311926983</v>
      </c>
      <c r="J386" s="53">
        <f t="shared" si="90"/>
        <v>-1.62669311926983</v>
      </c>
      <c r="K386" s="53">
        <f>Inundación!$B$62/Inundación!$B$3*COS(RADIANS(E386))</f>
        <v>0</v>
      </c>
      <c r="L386" s="52">
        <f t="shared" si="91"/>
        <v>37.20000000000026</v>
      </c>
      <c r="AN386" s="49"/>
      <c r="AO386" s="50"/>
      <c r="AP386" s="45">
        <f t="shared" si="93"/>
        <v>-0.0145094362851438</v>
      </c>
      <c r="AQ386" s="47">
        <f t="shared" si="87"/>
        <v>38.400000000000276</v>
      </c>
      <c r="AR386" s="45">
        <f t="shared" si="86"/>
        <v>0.6702064327658274</v>
      </c>
    </row>
    <row r="387" spans="5:44" ht="12.75">
      <c r="E387" s="52">
        <f t="shared" si="92"/>
        <v>37.30000000000026</v>
      </c>
      <c r="F387" s="40">
        <f>Inundación!$D$62</f>
        <v>-2.679302479085992</v>
      </c>
      <c r="G387" s="44">
        <f t="shared" si="88"/>
        <v>-0.006157766721315747</v>
      </c>
      <c r="H387" s="40">
        <f>Inundación!$B$48</f>
        <v>2.078238904639024</v>
      </c>
      <c r="I387" s="2">
        <f t="shared" si="89"/>
        <v>-1.6313812447656373</v>
      </c>
      <c r="J387" s="53">
        <f t="shared" si="90"/>
        <v>-1.6313812447656373</v>
      </c>
      <c r="K387" s="53">
        <f>Inundación!$B$62/Inundación!$B$3*COS(RADIANS(E387))</f>
        <v>0</v>
      </c>
      <c r="L387" s="52">
        <f t="shared" si="91"/>
        <v>37.30000000000026</v>
      </c>
      <c r="AN387" s="49"/>
      <c r="AO387" s="50"/>
      <c r="AP387" s="45">
        <f t="shared" si="93"/>
        <v>-0.015272553121011343</v>
      </c>
      <c r="AQ387" s="47">
        <f t="shared" si="87"/>
        <v>38.50000000000028</v>
      </c>
      <c r="AR387" s="45">
        <f aca="true" t="shared" si="94" ref="AR387:AR402">RADIANS(AQ387)</f>
        <v>0.6719517620178217</v>
      </c>
    </row>
    <row r="388" spans="5:44" ht="12.75">
      <c r="E388" s="52">
        <f t="shared" si="92"/>
        <v>37.40000000000026</v>
      </c>
      <c r="F388" s="40">
        <f>Inundación!$D$62</f>
        <v>-2.679302479085992</v>
      </c>
      <c r="G388" s="44">
        <f t="shared" si="88"/>
        <v>-0.006913168658519365</v>
      </c>
      <c r="H388" s="40">
        <f>Inundación!$B$48</f>
        <v>2.078238904639024</v>
      </c>
      <c r="I388" s="2">
        <f t="shared" si="89"/>
        <v>-1.6360698930267594</v>
      </c>
      <c r="J388" s="53">
        <f t="shared" si="90"/>
        <v>-1.6360698930267594</v>
      </c>
      <c r="K388" s="53">
        <f>Inundación!$B$62/Inundación!$B$3*COS(RADIANS(E388))</f>
        <v>0</v>
      </c>
      <c r="L388" s="52">
        <f t="shared" si="91"/>
        <v>37.40000000000026</v>
      </c>
      <c r="AN388" s="49"/>
      <c r="AO388" s="50"/>
      <c r="AP388" s="45">
        <f t="shared" si="93"/>
        <v>-0.01603617092432459</v>
      </c>
      <c r="AQ388" s="47">
        <f aca="true" t="shared" si="95" ref="AQ388:AQ400">AQ387+0.1</f>
        <v>38.60000000000028</v>
      </c>
      <c r="AR388" s="45">
        <f t="shared" si="94"/>
        <v>0.673697091269816</v>
      </c>
    </row>
    <row r="389" spans="5:44" ht="12.75">
      <c r="E389" s="52">
        <f t="shared" si="92"/>
        <v>37.50000000000026</v>
      </c>
      <c r="F389" s="40">
        <f>Inundación!$D$62</f>
        <v>-2.679302479085992</v>
      </c>
      <c r="G389" s="44">
        <f t="shared" si="88"/>
        <v>-0.007669438939295547</v>
      </c>
      <c r="H389" s="40">
        <f>Inundación!$B$48</f>
        <v>2.078238904639024</v>
      </c>
      <c r="I389" s="2">
        <f t="shared" si="89"/>
        <v>-1.6407590095152016</v>
      </c>
      <c r="J389" s="53">
        <f t="shared" si="90"/>
        <v>-1.6407590095152016</v>
      </c>
      <c r="K389" s="53">
        <f>Inundación!$B$62/Inundación!$B$3*COS(RADIANS(E389))</f>
        <v>0</v>
      </c>
      <c r="L389" s="52">
        <f t="shared" si="91"/>
        <v>37.50000000000026</v>
      </c>
      <c r="AN389" s="49"/>
      <c r="AO389" s="50"/>
      <c r="AP389" s="45">
        <f t="shared" si="93"/>
        <v>-0.016800256297253888</v>
      </c>
      <c r="AQ389" s="47">
        <f t="shared" si="95"/>
        <v>38.70000000000028</v>
      </c>
      <c r="AR389" s="45">
        <f t="shared" si="94"/>
        <v>0.6754424205218105</v>
      </c>
    </row>
    <row r="390" spans="5:44" ht="12.75">
      <c r="E390" s="52">
        <f t="shared" si="92"/>
        <v>37.600000000000264</v>
      </c>
      <c r="F390" s="40">
        <f>Inundación!$D$62</f>
        <v>-2.679302479085992</v>
      </c>
      <c r="G390" s="44">
        <f t="shared" si="88"/>
        <v>-0.008426544165814577</v>
      </c>
      <c r="H390" s="40">
        <f>Inundación!$B$48</f>
        <v>2.078238904639024</v>
      </c>
      <c r="I390" s="2">
        <f t="shared" si="89"/>
        <v>-1.6454485392766365</v>
      </c>
      <c r="J390" s="53">
        <f t="shared" si="90"/>
        <v>-1.6454485392766365</v>
      </c>
      <c r="K390" s="53">
        <f>Inundación!$B$62/Inundación!$B$3*COS(RADIANS(E390))</f>
        <v>0</v>
      </c>
      <c r="L390" s="52">
        <f t="shared" si="91"/>
        <v>37.600000000000264</v>
      </c>
      <c r="AN390" s="49"/>
      <c r="AO390" s="50"/>
      <c r="AP390" s="45">
        <f t="shared" si="93"/>
        <v>-0.017564775841969412</v>
      </c>
      <c r="AQ390" s="47">
        <f t="shared" si="95"/>
        <v>38.80000000000028</v>
      </c>
      <c r="AR390" s="45">
        <f t="shared" si="94"/>
        <v>0.6771877497738048</v>
      </c>
    </row>
    <row r="391" spans="5:44" ht="12.75">
      <c r="E391" s="52">
        <f t="shared" si="92"/>
        <v>37.700000000000266</v>
      </c>
      <c r="F391" s="40">
        <f>Inundación!$D$62</f>
        <v>-2.679302479085992</v>
      </c>
      <c r="G391" s="44">
        <f t="shared" si="88"/>
        <v>-0.00918445094024679</v>
      </c>
      <c r="H391" s="40">
        <f>Inundación!$B$48</f>
        <v>2.078238904639024</v>
      </c>
      <c r="I391" s="2">
        <f t="shared" si="89"/>
        <v>-1.650138426941693</v>
      </c>
      <c r="J391" s="53">
        <f t="shared" si="90"/>
        <v>-1.650138426941693</v>
      </c>
      <c r="K391" s="53">
        <f>Inundación!$B$62/Inundación!$B$3*COS(RADIANS(E391))</f>
        <v>0</v>
      </c>
      <c r="L391" s="52">
        <f t="shared" si="91"/>
        <v>37.700000000000266</v>
      </c>
      <c r="AN391" s="49"/>
      <c r="AO391" s="50"/>
      <c r="AP391" s="45">
        <f t="shared" si="93"/>
        <v>-0.018329696160641507</v>
      </c>
      <c r="AQ391" s="47">
        <f t="shared" si="95"/>
        <v>38.90000000000028</v>
      </c>
      <c r="AR391" s="45">
        <f t="shared" si="94"/>
        <v>0.6789330790257991</v>
      </c>
    </row>
    <row r="392" spans="5:44" ht="12.75">
      <c r="E392" s="52">
        <f t="shared" si="92"/>
        <v>37.80000000000027</v>
      </c>
      <c r="F392" s="40">
        <f>Inundación!$D$62</f>
        <v>-2.679302479085992</v>
      </c>
      <c r="G392" s="44">
        <f t="shared" si="88"/>
        <v>-0.009943125864762379</v>
      </c>
      <c r="H392" s="40">
        <f>Inundación!$B$48</f>
        <v>2.078238904639024</v>
      </c>
      <c r="I392" s="2">
        <f t="shared" si="89"/>
        <v>-1.6548286167272521</v>
      </c>
      <c r="J392" s="53">
        <f t="shared" si="90"/>
        <v>-1.6548286167272521</v>
      </c>
      <c r="K392" s="53">
        <f>Inundación!$B$62/Inundación!$B$3*COS(RADIANS(E392))</f>
        <v>0</v>
      </c>
      <c r="L392" s="52">
        <f t="shared" si="91"/>
        <v>37.80000000000027</v>
      </c>
      <c r="AN392" s="49"/>
      <c r="AO392" s="50"/>
      <c r="AP392" s="45">
        <f t="shared" si="93"/>
        <v>-0.01909498385544045</v>
      </c>
      <c r="AQ392" s="47">
        <f t="shared" si="95"/>
        <v>39.000000000000284</v>
      </c>
      <c r="AR392" s="45">
        <f t="shared" si="94"/>
        <v>0.6806784082777935</v>
      </c>
    </row>
    <row r="393" spans="5:44" ht="12.75">
      <c r="E393" s="52">
        <f t="shared" si="92"/>
        <v>37.90000000000027</v>
      </c>
      <c r="F393" s="40">
        <f>Inundación!$D$62</f>
        <v>-2.679302479085992</v>
      </c>
      <c r="G393" s="44">
        <f t="shared" si="88"/>
        <v>-0.01070253554153167</v>
      </c>
      <c r="H393" s="40">
        <f>Inundación!$B$48</f>
        <v>2.078238904639024</v>
      </c>
      <c r="I393" s="2">
        <f t="shared" si="89"/>
        <v>-1.6595190524377508</v>
      </c>
      <c r="J393" s="53">
        <f t="shared" si="90"/>
        <v>-1.6595190524377508</v>
      </c>
      <c r="K393" s="53">
        <f>Inundación!$B$62/Inundación!$B$3*COS(RADIANS(E393))</f>
        <v>0</v>
      </c>
      <c r="L393" s="52">
        <f t="shared" si="91"/>
        <v>37.90000000000027</v>
      </c>
      <c r="AN393" s="49"/>
      <c r="AO393" s="50"/>
      <c r="AP393" s="45">
        <f t="shared" si="93"/>
        <v>-0.01986060552853654</v>
      </c>
      <c r="AQ393" s="47">
        <f t="shared" si="95"/>
        <v>39.100000000000286</v>
      </c>
      <c r="AR393" s="45">
        <f t="shared" si="94"/>
        <v>0.6824237375297878</v>
      </c>
    </row>
    <row r="394" spans="5:44" ht="12.75">
      <c r="E394" s="52">
        <f t="shared" si="92"/>
        <v>38.00000000000027</v>
      </c>
      <c r="F394" s="40">
        <f>Inundación!$D$62</f>
        <v>-2.679302479085992</v>
      </c>
      <c r="G394" s="44">
        <f t="shared" si="88"/>
        <v>-0.011462646572724958</v>
      </c>
      <c r="H394" s="40">
        <f>Inundación!$B$48</f>
        <v>2.078238904639024</v>
      </c>
      <c r="I394" s="2">
        <f t="shared" si="89"/>
        <v>-1.6642096774664874</v>
      </c>
      <c r="J394" s="53">
        <f t="shared" si="90"/>
        <v>-1.6642096774664874</v>
      </c>
      <c r="K394" s="53">
        <f>Inundación!$B$62/Inundación!$B$3*COS(RADIANS(E394))</f>
        <v>0</v>
      </c>
      <c r="L394" s="52">
        <f t="shared" si="91"/>
        <v>38.00000000000027</v>
      </c>
      <c r="AN394" s="49"/>
      <c r="AO394" s="50"/>
      <c r="AP394" s="45">
        <f t="shared" si="93"/>
        <v>-0.020626527782100106</v>
      </c>
      <c r="AQ394" s="47">
        <f t="shared" si="95"/>
        <v>39.20000000000029</v>
      </c>
      <c r="AR394" s="45">
        <f t="shared" si="94"/>
        <v>0.6841690667817822</v>
      </c>
    </row>
    <row r="395" spans="5:44" ht="12.75">
      <c r="E395" s="52">
        <f t="shared" si="92"/>
        <v>38.10000000000027</v>
      </c>
      <c r="F395" s="40">
        <f>Inundación!$D$62</f>
        <v>-2.679302479085992</v>
      </c>
      <c r="G395" s="44">
        <f t="shared" si="88"/>
        <v>-0.012223425560512521</v>
      </c>
      <c r="H395" s="40">
        <f>Inundación!$B$48</f>
        <v>2.078238904639024</v>
      </c>
      <c r="I395" s="2">
        <f t="shared" si="89"/>
        <v>-1.6689004347969385</v>
      </c>
      <c r="J395" s="53">
        <f t="shared" si="90"/>
        <v>-1.6689004347969385</v>
      </c>
      <c r="K395" s="53">
        <f>Inundación!$B$62/Inundación!$B$3*COS(RADIANS(E395))</f>
        <v>0</v>
      </c>
      <c r="L395" s="52">
        <f t="shared" si="91"/>
        <v>38.10000000000027</v>
      </c>
      <c r="AN395" s="49"/>
      <c r="AO395" s="50"/>
      <c r="AP395" s="45">
        <f t="shared" si="93"/>
        <v>-0.021392717218301327</v>
      </c>
      <c r="AQ395" s="47">
        <f t="shared" si="95"/>
        <v>39.30000000000029</v>
      </c>
      <c r="AR395" s="45">
        <f t="shared" si="94"/>
        <v>0.6859143960337766</v>
      </c>
    </row>
    <row r="396" spans="5:44" ht="12.75">
      <c r="E396" s="52">
        <f t="shared" si="92"/>
        <v>38.20000000000027</v>
      </c>
      <c r="F396" s="40">
        <f>Inundación!$D$62</f>
        <v>-2.679302479085992</v>
      </c>
      <c r="G396" s="44">
        <f t="shared" si="88"/>
        <v>-0.012984839107064699</v>
      </c>
      <c r="H396" s="40">
        <f>Inundación!$B$48</f>
        <v>2.078238904639024</v>
      </c>
      <c r="I396" s="2">
        <f t="shared" si="89"/>
        <v>-1.6735912670040767</v>
      </c>
      <c r="J396" s="53">
        <f t="shared" si="90"/>
        <v>-1.6735912670040767</v>
      </c>
      <c r="K396" s="53">
        <f>Inundación!$B$62/Inundación!$B$3*COS(RADIANS(E396))</f>
        <v>0</v>
      </c>
      <c r="L396" s="52">
        <f t="shared" si="91"/>
        <v>38.20000000000027</v>
      </c>
      <c r="AN396" s="49"/>
      <c r="AO396" s="50"/>
      <c r="AP396" s="45">
        <f t="shared" si="93"/>
        <v>-0.02215914043931055</v>
      </c>
      <c r="AQ396" s="47">
        <f t="shared" si="95"/>
        <v>39.40000000000029</v>
      </c>
      <c r="AR396" s="45">
        <f t="shared" si="94"/>
        <v>0.6876597252857709</v>
      </c>
    </row>
    <row r="397" spans="5:44" ht="12.75">
      <c r="E397" s="52">
        <f t="shared" si="92"/>
        <v>38.300000000000274</v>
      </c>
      <c r="F397" s="40">
        <f>Inundación!$D$62</f>
        <v>-2.679302479085992</v>
      </c>
      <c r="G397" s="44">
        <f t="shared" si="88"/>
        <v>-0.01374685381455168</v>
      </c>
      <c r="H397" s="40">
        <f>Inundación!$B$48</f>
        <v>2.078238904639024</v>
      </c>
      <c r="I397" s="2">
        <f t="shared" si="89"/>
        <v>-1.6782821162556987</v>
      </c>
      <c r="J397" s="53">
        <f t="shared" si="90"/>
        <v>-1.6782821162556987</v>
      </c>
      <c r="K397" s="53">
        <f>Inundación!$B$62/Inundación!$B$3*COS(RADIANS(E397))</f>
        <v>0</v>
      </c>
      <c r="L397" s="52">
        <f t="shared" si="91"/>
        <v>38.300000000000274</v>
      </c>
      <c r="AN397" s="49"/>
      <c r="AO397" s="50"/>
      <c r="AP397" s="45">
        <f t="shared" si="93"/>
        <v>-0.022925764047298056</v>
      </c>
      <c r="AQ397" s="47">
        <f t="shared" si="95"/>
        <v>39.50000000000029</v>
      </c>
      <c r="AR397" s="45">
        <f t="shared" si="94"/>
        <v>0.6894050545377652</v>
      </c>
    </row>
    <row r="398" spans="5:44" ht="12.75">
      <c r="E398" s="52">
        <f t="shared" si="92"/>
        <v>38.400000000000276</v>
      </c>
      <c r="F398" s="40">
        <f>Inundación!$D$62</f>
        <v>-2.679302479085992</v>
      </c>
      <c r="G398" s="44">
        <f aca="true" t="shared" si="96" ref="G398:G414">AP386</f>
        <v>-0.0145094362851438</v>
      </c>
      <c r="H398" s="40">
        <f>Inundación!$B$48</f>
        <v>2.078238904639024</v>
      </c>
      <c r="I398" s="2">
        <f aca="true" t="shared" si="97" ref="I398:I414">(F398+G398*H398)*SIN(RADIANS(E398))</f>
        <v>-1.6829729243137554</v>
      </c>
      <c r="J398" s="53">
        <f aca="true" t="shared" si="98" ref="J398:J414">I398-K398</f>
        <v>-1.6829729243137554</v>
      </c>
      <c r="K398" s="53">
        <f>Inundación!$B$62/Inundación!$B$3*COS(RADIANS(E398))</f>
        <v>0</v>
      </c>
      <c r="L398" s="52">
        <f t="shared" si="91"/>
        <v>38.400000000000276</v>
      </c>
      <c r="AN398" s="49"/>
      <c r="AO398" s="50"/>
      <c r="AP398" s="45">
        <f t="shared" si="93"/>
        <v>-0.02369255464443413</v>
      </c>
      <c r="AQ398" s="47">
        <f t="shared" si="95"/>
        <v>39.60000000000029</v>
      </c>
      <c r="AR398" s="45">
        <f t="shared" si="94"/>
        <v>0.6911503837897596</v>
      </c>
    </row>
    <row r="399" spans="5:44" ht="12.75">
      <c r="E399" s="52">
        <f t="shared" si="92"/>
        <v>38.50000000000028</v>
      </c>
      <c r="F399" s="40">
        <f>Inundación!$D$62</f>
        <v>-2.679302479085992</v>
      </c>
      <c r="G399" s="44">
        <f t="shared" si="96"/>
        <v>-0.015272553121011343</v>
      </c>
      <c r="H399" s="40">
        <f>Inundación!$B$48</f>
        <v>2.078238904639024</v>
      </c>
      <c r="I399" s="2">
        <f t="shared" si="97"/>
        <v>-1.687663632535693</v>
      </c>
      <c r="J399" s="53">
        <f t="shared" si="98"/>
        <v>-1.687663632535693</v>
      </c>
      <c r="K399" s="53">
        <f>Inundación!$B$62/Inundación!$B$3*COS(RADIANS(E399))</f>
        <v>0</v>
      </c>
      <c r="L399" s="52">
        <f aca="true" t="shared" si="99" ref="L399:L414">E399</f>
        <v>38.50000000000028</v>
      </c>
      <c r="AN399" s="49"/>
      <c r="AO399" s="50"/>
      <c r="AP399" s="45">
        <f t="shared" si="93"/>
        <v>-0.024459478832889108</v>
      </c>
      <c r="AQ399" s="47">
        <f t="shared" si="95"/>
        <v>39.700000000000294</v>
      </c>
      <c r="AR399" s="45">
        <f t="shared" si="94"/>
        <v>0.692895713041754</v>
      </c>
    </row>
    <row r="400" spans="5:44" ht="12.75">
      <c r="E400" s="52">
        <f t="shared" si="92"/>
        <v>38.60000000000028</v>
      </c>
      <c r="F400" s="40">
        <f>Inundación!$D$62</f>
        <v>-2.679302479085992</v>
      </c>
      <c r="G400" s="44">
        <f t="shared" si="96"/>
        <v>-0.01603617092432459</v>
      </c>
      <c r="H400" s="40">
        <f>Inundación!$B$48</f>
        <v>2.078238904639024</v>
      </c>
      <c r="I400" s="2">
        <f t="shared" si="97"/>
        <v>-1.6923541818757946</v>
      </c>
      <c r="J400" s="53">
        <f t="shared" si="98"/>
        <v>-1.6923541818757946</v>
      </c>
      <c r="K400" s="53">
        <f>Inundación!$B$62/Inundación!$B$3*COS(RADIANS(E400))</f>
        <v>0</v>
      </c>
      <c r="L400" s="52">
        <f t="shared" si="99"/>
        <v>38.60000000000028</v>
      </c>
      <c r="AN400" s="49"/>
      <c r="AO400" s="50"/>
      <c r="AP400" s="45">
        <f t="shared" si="93"/>
        <v>-0.025226503214833187</v>
      </c>
      <c r="AQ400" s="47">
        <f t="shared" si="95"/>
        <v>39.800000000000296</v>
      </c>
      <c r="AR400" s="45">
        <f t="shared" si="94"/>
        <v>0.6946410422937483</v>
      </c>
    </row>
    <row r="401" spans="5:44" ht="12.75">
      <c r="E401" s="52">
        <f t="shared" si="92"/>
        <v>38.70000000000028</v>
      </c>
      <c r="F401" s="40">
        <f>Inundación!$D$62</f>
        <v>-2.679302479085992</v>
      </c>
      <c r="G401" s="44">
        <f t="shared" si="96"/>
        <v>-0.016800256297253888</v>
      </c>
      <c r="H401" s="40">
        <f>Inundación!$B$48</f>
        <v>2.078238904639024</v>
      </c>
      <c r="I401" s="2">
        <f t="shared" si="97"/>
        <v>-1.6970445128865308</v>
      </c>
      <c r="J401" s="53">
        <f t="shared" si="98"/>
        <v>-1.6970445128865308</v>
      </c>
      <c r="K401" s="53">
        <f>Inundación!$B$62/Inundación!$B$3*COS(RADIANS(E401))</f>
        <v>0</v>
      </c>
      <c r="L401" s="52">
        <f t="shared" si="99"/>
        <v>38.70000000000028</v>
      </c>
      <c r="AN401" s="49"/>
      <c r="AO401" s="50"/>
      <c r="AP401" s="45">
        <f t="shared" si="93"/>
        <v>-0.025993594392436682</v>
      </c>
      <c r="AQ401" s="47">
        <f>AQ400+0.1</f>
        <v>39.9000000000003</v>
      </c>
      <c r="AR401" s="45">
        <f t="shared" si="94"/>
        <v>0.6963863715457427</v>
      </c>
    </row>
    <row r="402" spans="5:44" ht="12.75">
      <c r="E402" s="52">
        <f aca="true" t="shared" si="100" ref="E402:E414">E401+0.1</f>
        <v>38.80000000000028</v>
      </c>
      <c r="F402" s="40">
        <f>Inundación!$D$62</f>
        <v>-2.679302479085992</v>
      </c>
      <c r="G402" s="44">
        <f t="shared" si="96"/>
        <v>-0.017564775841969412</v>
      </c>
      <c r="H402" s="40">
        <f>Inundación!$B$48</f>
        <v>2.078238904639024</v>
      </c>
      <c r="I402" s="2">
        <f t="shared" si="97"/>
        <v>-1.7017345657199159</v>
      </c>
      <c r="J402" s="53">
        <f t="shared" si="98"/>
        <v>-1.7017345657199159</v>
      </c>
      <c r="K402" s="53">
        <f>Inundación!$B$62/Inundación!$B$3*COS(RADIANS(E402))</f>
        <v>0</v>
      </c>
      <c r="L402" s="52">
        <f t="shared" si="99"/>
        <v>38.80000000000028</v>
      </c>
      <c r="AN402" s="49"/>
      <c r="AP402" s="45">
        <f t="shared" si="93"/>
        <v>-0.026760718967869895</v>
      </c>
      <c r="AQ402" s="47">
        <f>AQ401+0.1</f>
        <v>40.0000000000003</v>
      </c>
      <c r="AR402" s="45">
        <f t="shared" si="94"/>
        <v>0.698131700797737</v>
      </c>
    </row>
    <row r="403" spans="5:43" ht="12.75">
      <c r="E403" s="52">
        <f t="shared" si="100"/>
        <v>38.90000000000028</v>
      </c>
      <c r="F403" s="40">
        <f>Inundación!$D$62</f>
        <v>-2.679302479085992</v>
      </c>
      <c r="G403" s="44">
        <f t="shared" si="96"/>
        <v>-0.018329696160641507</v>
      </c>
      <c r="H403" s="40">
        <f>Inundación!$B$48</f>
        <v>2.078238904639024</v>
      </c>
      <c r="I403" s="2">
        <f t="shared" si="97"/>
        <v>-1.7064242801288714</v>
      </c>
      <c r="J403" s="53">
        <f t="shared" si="98"/>
        <v>-1.7064242801288714</v>
      </c>
      <c r="K403" s="53">
        <f>Inundación!$B$62/Inundación!$B$3*COS(RADIANS(E403))</f>
        <v>0</v>
      </c>
      <c r="L403" s="52">
        <f t="shared" si="99"/>
        <v>38.90000000000028</v>
      </c>
      <c r="AQ403" s="47"/>
    </row>
    <row r="404" spans="5:43" ht="12.75">
      <c r="E404" s="52">
        <f t="shared" si="100"/>
        <v>39.000000000000284</v>
      </c>
      <c r="F404" s="40">
        <f>Inundación!$D$62</f>
        <v>-2.679302479085992</v>
      </c>
      <c r="G404" s="44">
        <f t="shared" si="96"/>
        <v>-0.01909498385544045</v>
      </c>
      <c r="H404" s="40">
        <f>Inundación!$B$48</f>
        <v>2.078238904639024</v>
      </c>
      <c r="I404" s="2">
        <f t="shared" si="97"/>
        <v>-1.7111135954685912</v>
      </c>
      <c r="J404" s="53">
        <f t="shared" si="98"/>
        <v>-1.7111135954685912</v>
      </c>
      <c r="K404" s="53">
        <f>Inundación!$B$62/Inundación!$B$3*COS(RADIANS(E404))</f>
        <v>0</v>
      </c>
      <c r="L404" s="52">
        <f t="shared" si="99"/>
        <v>39.000000000000284</v>
      </c>
      <c r="AQ404" s="47"/>
    </row>
    <row r="405" spans="5:43" ht="12.75">
      <c r="E405" s="52">
        <f t="shared" si="100"/>
        <v>39.100000000000286</v>
      </c>
      <c r="F405" s="40">
        <f>Inundación!$D$62</f>
        <v>-2.679302479085992</v>
      </c>
      <c r="G405" s="44">
        <f t="shared" si="96"/>
        <v>-0.01986060552853654</v>
      </c>
      <c r="H405" s="40">
        <f>Inundación!$B$48</f>
        <v>2.078238904639024</v>
      </c>
      <c r="I405" s="2">
        <f t="shared" si="97"/>
        <v>-1.715802450697916</v>
      </c>
      <c r="J405" s="53">
        <f t="shared" si="98"/>
        <v>-1.715802450697916</v>
      </c>
      <c r="K405" s="53">
        <f>Inundación!$B$62/Inundación!$B$3*COS(RADIANS(E405))</f>
        <v>0</v>
      </c>
      <c r="L405" s="52">
        <f t="shared" si="99"/>
        <v>39.100000000000286</v>
      </c>
      <c r="AN405" s="49"/>
      <c r="AP405" s="45"/>
      <c r="AQ405" s="47"/>
    </row>
    <row r="406" spans="5:43" ht="12.75">
      <c r="E406" s="52">
        <f t="shared" si="100"/>
        <v>39.20000000000029</v>
      </c>
      <c r="F406" s="40">
        <f>Inundación!$D$62</f>
        <v>-2.679302479085992</v>
      </c>
      <c r="G406" s="44">
        <f t="shared" si="96"/>
        <v>-0.020626527782100106</v>
      </c>
      <c r="H406" s="40">
        <f>Inundación!$B$48</f>
        <v>2.078238904639024</v>
      </c>
      <c r="I406" s="2">
        <f t="shared" si="97"/>
        <v>-1.7204907843807156</v>
      </c>
      <c r="J406" s="53">
        <f t="shared" si="98"/>
        <v>-1.7204907843807156</v>
      </c>
      <c r="K406" s="53">
        <f>Inundación!$B$62/Inundación!$B$3*COS(RADIANS(E406))</f>
        <v>0</v>
      </c>
      <c r="L406" s="52">
        <f t="shared" si="99"/>
        <v>39.20000000000029</v>
      </c>
      <c r="AQ406" s="47"/>
    </row>
    <row r="407" spans="5:12" ht="12.75">
      <c r="E407" s="52">
        <f t="shared" si="100"/>
        <v>39.30000000000029</v>
      </c>
      <c r="F407" s="40">
        <f>Inundación!$D$62</f>
        <v>-2.679302479085992</v>
      </c>
      <c r="G407" s="44">
        <f t="shared" si="96"/>
        <v>-0.021392717218301327</v>
      </c>
      <c r="H407" s="40">
        <f>Inundación!$B$48</f>
        <v>2.078238904639024</v>
      </c>
      <c r="I407" s="2">
        <f t="shared" si="97"/>
        <v>-1.7251785346872697</v>
      </c>
      <c r="J407" s="53">
        <f t="shared" si="98"/>
        <v>-1.7251785346872697</v>
      </c>
      <c r="K407" s="53">
        <f>Inundación!$B$62/Inundación!$B$3*COS(RADIANS(E407))</f>
        <v>0</v>
      </c>
      <c r="L407" s="52">
        <f t="shared" si="99"/>
        <v>39.30000000000029</v>
      </c>
    </row>
    <row r="408" spans="5:12" ht="12.75">
      <c r="E408" s="52">
        <f t="shared" si="100"/>
        <v>39.40000000000029</v>
      </c>
      <c r="F408" s="40">
        <f>Inundación!$D$62</f>
        <v>-2.679302479085992</v>
      </c>
      <c r="G408" s="44">
        <f t="shared" si="96"/>
        <v>-0.02215914043931055</v>
      </c>
      <c r="H408" s="40">
        <f>Inundación!$B$48</f>
        <v>2.078238904639024</v>
      </c>
      <c r="I408" s="2">
        <f t="shared" si="97"/>
        <v>-1.7298656393956637</v>
      </c>
      <c r="J408" s="53">
        <f t="shared" si="98"/>
        <v>-1.7298656393956637</v>
      </c>
      <c r="K408" s="53">
        <f>Inundación!$B$62/Inundación!$B$3*COS(RADIANS(E408))</f>
        <v>0</v>
      </c>
      <c r="L408" s="52">
        <f t="shared" si="99"/>
        <v>39.40000000000029</v>
      </c>
    </row>
    <row r="409" spans="5:12" ht="12.75">
      <c r="E409" s="52">
        <f t="shared" si="100"/>
        <v>39.50000000000029</v>
      </c>
      <c r="F409" s="40">
        <f>Inundación!$D$62</f>
        <v>-2.679302479085992</v>
      </c>
      <c r="G409" s="44">
        <f t="shared" si="96"/>
        <v>-0.022925764047298056</v>
      </c>
      <c r="H409" s="40">
        <f>Inundación!$B$48</f>
        <v>2.078238904639024</v>
      </c>
      <c r="I409" s="2">
        <f t="shared" si="97"/>
        <v>-1.7345520358931839</v>
      </c>
      <c r="J409" s="53">
        <f t="shared" si="98"/>
        <v>-1.7345520358931839</v>
      </c>
      <c r="K409" s="53">
        <f>Inundación!$B$62/Inundación!$B$3*COS(RADIANS(E409))</f>
        <v>0</v>
      </c>
      <c r="L409" s="52">
        <f t="shared" si="99"/>
        <v>39.50000000000029</v>
      </c>
    </row>
    <row r="410" spans="5:12" ht="12.75">
      <c r="E410" s="52">
        <f t="shared" si="100"/>
        <v>39.60000000000029</v>
      </c>
      <c r="F410" s="40">
        <f>Inundación!$D$62</f>
        <v>-2.679302479085992</v>
      </c>
      <c r="G410" s="44">
        <f t="shared" si="96"/>
        <v>-0.02369255464443413</v>
      </c>
      <c r="H410" s="40">
        <f>Inundación!$B$48</f>
        <v>2.078238904639024</v>
      </c>
      <c r="I410" s="2">
        <f t="shared" si="97"/>
        <v>-1.7392376611777198</v>
      </c>
      <c r="J410" s="53">
        <f t="shared" si="98"/>
        <v>-1.7392376611777198</v>
      </c>
      <c r="K410" s="53">
        <f>Inundación!$B$62/Inundación!$B$3*COS(RADIANS(E410))</f>
        <v>0</v>
      </c>
      <c r="L410" s="52">
        <f t="shared" si="99"/>
        <v>39.60000000000029</v>
      </c>
    </row>
    <row r="411" spans="5:12" ht="12.75">
      <c r="E411" s="52">
        <f t="shared" si="100"/>
        <v>39.700000000000294</v>
      </c>
      <c r="F411" s="40">
        <f>Inundación!$D$62</f>
        <v>-2.679302479085992</v>
      </c>
      <c r="G411" s="44">
        <f t="shared" si="96"/>
        <v>-0.024459478832889108</v>
      </c>
      <c r="H411" s="40">
        <f>Inundación!$B$48</f>
        <v>2.078238904639024</v>
      </c>
      <c r="I411" s="2">
        <f t="shared" si="97"/>
        <v>-1.743922451859174</v>
      </c>
      <c r="J411" s="53">
        <f t="shared" si="98"/>
        <v>-1.743922451859174</v>
      </c>
      <c r="K411" s="53">
        <f>Inundación!$B$62/Inundación!$B$3*COS(RADIANS(E411))</f>
        <v>0</v>
      </c>
      <c r="L411" s="52">
        <f t="shared" si="99"/>
        <v>39.700000000000294</v>
      </c>
    </row>
    <row r="412" spans="5:12" ht="12.75">
      <c r="E412" s="52">
        <f t="shared" si="100"/>
        <v>39.800000000000296</v>
      </c>
      <c r="F412" s="40">
        <f>Inundación!$D$62</f>
        <v>-2.679302479085992</v>
      </c>
      <c r="G412" s="44">
        <f t="shared" si="96"/>
        <v>-0.025226503214833187</v>
      </c>
      <c r="H412" s="40">
        <f>Inundación!$B$48</f>
        <v>2.078238904639024</v>
      </c>
      <c r="I412" s="2">
        <f t="shared" si="97"/>
        <v>-1.7486063441608775</v>
      </c>
      <c r="J412" s="53">
        <f t="shared" si="98"/>
        <v>-1.7486063441608775</v>
      </c>
      <c r="K412" s="53">
        <f>Inundación!$B$62/Inundación!$B$3*COS(RADIANS(E412))</f>
        <v>0</v>
      </c>
      <c r="L412" s="52">
        <f t="shared" si="99"/>
        <v>39.800000000000296</v>
      </c>
    </row>
    <row r="413" spans="5:12" ht="12.75">
      <c r="E413" s="52">
        <f t="shared" si="100"/>
        <v>39.9000000000003</v>
      </c>
      <c r="F413" s="40">
        <f>Inundación!$D$62</f>
        <v>-2.679302479085992</v>
      </c>
      <c r="G413" s="44">
        <f t="shared" si="96"/>
        <v>-0.025993594392436682</v>
      </c>
      <c r="H413" s="40">
        <f>Inundación!$B$48</f>
        <v>2.078238904639024</v>
      </c>
      <c r="I413" s="2">
        <f t="shared" si="97"/>
        <v>-1.753289273921008</v>
      </c>
      <c r="J413" s="53">
        <f t="shared" si="98"/>
        <v>-1.753289273921008</v>
      </c>
      <c r="K413" s="53">
        <f>Inundación!$B$62/Inundación!$B$3*COS(RADIANS(E413))</f>
        <v>0</v>
      </c>
      <c r="L413" s="52">
        <f t="shared" si="99"/>
        <v>39.9000000000003</v>
      </c>
    </row>
    <row r="414" spans="5:12" ht="12.75">
      <c r="E414" s="52">
        <f t="shared" si="100"/>
        <v>40.0000000000003</v>
      </c>
      <c r="F414" s="40">
        <f>Inundación!$D$62</f>
        <v>-2.679302479085992</v>
      </c>
      <c r="G414" s="44">
        <f t="shared" si="96"/>
        <v>-0.026760718967869895</v>
      </c>
      <c r="H414" s="40">
        <f>Inundación!$B$48</f>
        <v>2.078238904639024</v>
      </c>
      <c r="I414" s="2">
        <f t="shared" si="97"/>
        <v>-1.757971176594018</v>
      </c>
      <c r="J414" s="53">
        <f t="shared" si="98"/>
        <v>-1.757971176594018</v>
      </c>
      <c r="K414" s="53">
        <f>Inundación!$B$62/Inundación!$B$3*COS(RADIANS(E414))</f>
        <v>0</v>
      </c>
      <c r="L414" s="52">
        <f t="shared" si="99"/>
        <v>40.0000000000003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G1:Q1052"/>
  <sheetViews>
    <sheetView workbookViewId="0" topLeftCell="A1">
      <selection activeCell="A1" sqref="A1"/>
    </sheetView>
  </sheetViews>
  <sheetFormatPr defaultColWidth="11.421875" defaultRowHeight="12.75"/>
  <cols>
    <col min="1" max="6" width="3.140625" style="0" customWidth="1"/>
    <col min="7" max="16" width="7.8515625" style="0" customWidth="1"/>
    <col min="17" max="17" width="11.57421875" style="40" customWidth="1"/>
  </cols>
  <sheetData>
    <row r="1" spans="7:17" ht="12.75"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tr">
        <f>G1</f>
        <v>Calado</v>
      </c>
    </row>
    <row r="2" spans="7:17" ht="12.75">
      <c r="G2" s="2">
        <v>1.7</v>
      </c>
      <c r="H2" s="28">
        <v>3187.78</v>
      </c>
      <c r="I2" s="28">
        <v>3267.48</v>
      </c>
      <c r="J2" s="2">
        <v>20.47</v>
      </c>
      <c r="K2" s="2">
        <v>132.11</v>
      </c>
      <c r="L2" s="2">
        <v>-2.85</v>
      </c>
      <c r="M2" s="2">
        <v>-2.47</v>
      </c>
      <c r="N2" s="2">
        <v>0.87</v>
      </c>
      <c r="O2" s="2">
        <v>19.5</v>
      </c>
      <c r="P2" s="2">
        <v>527.64</v>
      </c>
      <c r="Q2" s="2">
        <f>G2</f>
        <v>1.7</v>
      </c>
    </row>
    <row r="3" spans="7:17" ht="12.75">
      <c r="G3" s="2">
        <v>1.71</v>
      </c>
      <c r="H3" s="28">
        <v>3207.76</v>
      </c>
      <c r="I3" s="28">
        <v>3287.95</v>
      </c>
      <c r="J3" s="2">
        <v>20.49</v>
      </c>
      <c r="K3" s="2">
        <v>132.26</v>
      </c>
      <c r="L3" s="2">
        <v>-2.85</v>
      </c>
      <c r="M3" s="2">
        <v>-2.47</v>
      </c>
      <c r="N3" s="2">
        <v>0.87</v>
      </c>
      <c r="O3" s="2">
        <v>19.44</v>
      </c>
      <c r="P3" s="2">
        <v>525.76</v>
      </c>
      <c r="Q3" s="2">
        <f aca="true" t="shared" si="0" ref="Q3:Q66">G3</f>
        <v>1.71</v>
      </c>
    </row>
    <row r="4" spans="7:17" ht="12.75">
      <c r="G4" s="2">
        <v>1.72</v>
      </c>
      <c r="H4" s="28">
        <v>3227.74</v>
      </c>
      <c r="I4" s="28">
        <v>3308.44</v>
      </c>
      <c r="J4" s="2">
        <v>20.5</v>
      </c>
      <c r="K4" s="2">
        <v>132.41</v>
      </c>
      <c r="L4" s="2">
        <v>-2.84</v>
      </c>
      <c r="M4" s="2">
        <v>-2.46</v>
      </c>
      <c r="N4" s="2">
        <v>0.88</v>
      </c>
      <c r="O4" s="2">
        <v>19.37</v>
      </c>
      <c r="P4" s="2">
        <v>523.89</v>
      </c>
      <c r="Q4" s="2">
        <f t="shared" si="0"/>
        <v>1.72</v>
      </c>
    </row>
    <row r="5" spans="7:17" ht="12.75">
      <c r="G5" s="2">
        <v>1.73</v>
      </c>
      <c r="H5" s="28">
        <v>3247.74</v>
      </c>
      <c r="I5" s="28">
        <v>3328.93</v>
      </c>
      <c r="J5" s="2">
        <v>20.51</v>
      </c>
      <c r="K5" s="2">
        <v>132.56</v>
      </c>
      <c r="L5" s="2">
        <v>-2.84</v>
      </c>
      <c r="M5" s="2">
        <v>-2.46</v>
      </c>
      <c r="N5" s="2">
        <v>0.88</v>
      </c>
      <c r="O5" s="2">
        <v>19.31</v>
      </c>
      <c r="P5" s="2">
        <v>522.03</v>
      </c>
      <c r="Q5" s="2">
        <f t="shared" si="0"/>
        <v>1.73</v>
      </c>
    </row>
    <row r="6" spans="7:17" ht="12.75">
      <c r="G6" s="2">
        <v>1.74</v>
      </c>
      <c r="H6" s="28">
        <v>3267.75</v>
      </c>
      <c r="I6" s="28">
        <v>3349.44</v>
      </c>
      <c r="J6" s="2">
        <v>20.52</v>
      </c>
      <c r="K6" s="2">
        <v>132.72</v>
      </c>
      <c r="L6" s="2">
        <v>-2.84</v>
      </c>
      <c r="M6" s="2">
        <v>-2.46</v>
      </c>
      <c r="N6" s="2">
        <v>0.89</v>
      </c>
      <c r="O6" s="2">
        <v>19.25</v>
      </c>
      <c r="P6" s="2">
        <v>520.18</v>
      </c>
      <c r="Q6" s="2">
        <f t="shared" si="0"/>
        <v>1.74</v>
      </c>
    </row>
    <row r="7" spans="7:17" ht="12.75">
      <c r="G7" s="2">
        <v>1.75</v>
      </c>
      <c r="H7" s="28">
        <v>3287.77</v>
      </c>
      <c r="I7" s="28">
        <v>3369.97</v>
      </c>
      <c r="J7" s="2">
        <v>20.53</v>
      </c>
      <c r="K7" s="2">
        <v>132.87</v>
      </c>
      <c r="L7" s="2">
        <v>-2.84</v>
      </c>
      <c r="M7" s="2">
        <v>-2.45</v>
      </c>
      <c r="N7" s="2">
        <v>0.89</v>
      </c>
      <c r="O7" s="2">
        <v>19.18</v>
      </c>
      <c r="P7" s="2">
        <v>518.33</v>
      </c>
      <c r="Q7" s="2">
        <f t="shared" si="0"/>
        <v>1.75</v>
      </c>
    </row>
    <row r="8" spans="7:17" ht="12.75">
      <c r="G8" s="2">
        <v>1.76</v>
      </c>
      <c r="H8" s="28">
        <v>3307.81</v>
      </c>
      <c r="I8" s="28">
        <v>3390.5</v>
      </c>
      <c r="J8" s="2">
        <v>20.55</v>
      </c>
      <c r="K8" s="2">
        <v>133.02</v>
      </c>
      <c r="L8" s="2">
        <v>-2.83</v>
      </c>
      <c r="M8" s="2">
        <v>-2.45</v>
      </c>
      <c r="N8" s="2">
        <v>0.9</v>
      </c>
      <c r="O8" s="2">
        <v>19.12</v>
      </c>
      <c r="P8" s="2">
        <v>516.49</v>
      </c>
      <c r="Q8" s="2">
        <f t="shared" si="0"/>
        <v>1.76</v>
      </c>
    </row>
    <row r="9" spans="7:17" ht="12.75">
      <c r="G9" s="2">
        <v>1.77</v>
      </c>
      <c r="H9" s="28">
        <v>3327.85</v>
      </c>
      <c r="I9" s="28">
        <v>3411.05</v>
      </c>
      <c r="J9" s="2">
        <v>20.56</v>
      </c>
      <c r="K9" s="2">
        <v>133.17</v>
      </c>
      <c r="L9" s="2">
        <v>-2.83</v>
      </c>
      <c r="M9" s="2">
        <v>-2.45</v>
      </c>
      <c r="N9" s="2">
        <v>0.91</v>
      </c>
      <c r="O9" s="2">
        <v>19.05</v>
      </c>
      <c r="P9" s="2">
        <v>514.65</v>
      </c>
      <c r="Q9" s="2">
        <f t="shared" si="0"/>
        <v>1.77</v>
      </c>
    </row>
    <row r="10" spans="7:17" ht="12.75">
      <c r="G10" s="2">
        <v>1.78</v>
      </c>
      <c r="H10" s="28">
        <v>3347.91</v>
      </c>
      <c r="I10" s="28">
        <v>3431.61</v>
      </c>
      <c r="J10" s="2">
        <v>20.57</v>
      </c>
      <c r="K10" s="2">
        <v>133.32</v>
      </c>
      <c r="L10" s="2">
        <v>-2.83</v>
      </c>
      <c r="M10" s="2">
        <v>-2.44</v>
      </c>
      <c r="N10" s="2">
        <v>0.91</v>
      </c>
      <c r="O10" s="2">
        <v>18.99</v>
      </c>
      <c r="P10" s="2">
        <v>512.82</v>
      </c>
      <c r="Q10" s="2">
        <f t="shared" si="0"/>
        <v>1.78</v>
      </c>
    </row>
    <row r="11" spans="7:17" ht="12.75">
      <c r="G11" s="2">
        <v>1.79</v>
      </c>
      <c r="H11" s="28">
        <v>3367.98</v>
      </c>
      <c r="I11" s="28">
        <v>3452.18</v>
      </c>
      <c r="J11" s="2">
        <v>20.58</v>
      </c>
      <c r="K11" s="2">
        <v>133.47</v>
      </c>
      <c r="L11" s="2">
        <v>-2.83</v>
      </c>
      <c r="M11" s="2">
        <v>-2.44</v>
      </c>
      <c r="N11" s="2">
        <v>0.92</v>
      </c>
      <c r="O11" s="2">
        <v>18.93</v>
      </c>
      <c r="P11" s="2">
        <v>511</v>
      </c>
      <c r="Q11" s="2">
        <f t="shared" si="0"/>
        <v>1.79</v>
      </c>
    </row>
    <row r="12" spans="7:17" ht="12.75">
      <c r="G12" s="2">
        <v>1.8</v>
      </c>
      <c r="H12" s="28">
        <v>3388.06</v>
      </c>
      <c r="I12" s="28">
        <v>3472.76</v>
      </c>
      <c r="J12" s="2">
        <v>20.6</v>
      </c>
      <c r="K12" s="2">
        <v>133.62</v>
      </c>
      <c r="L12" s="2">
        <v>-2.83</v>
      </c>
      <c r="M12" s="2">
        <v>-2.44</v>
      </c>
      <c r="N12" s="2">
        <v>0.92</v>
      </c>
      <c r="O12" s="2">
        <v>18.86</v>
      </c>
      <c r="P12" s="2">
        <v>509.18</v>
      </c>
      <c r="Q12" s="2">
        <f t="shared" si="0"/>
        <v>1.8</v>
      </c>
    </row>
    <row r="13" spans="7:17" ht="12.75">
      <c r="G13" s="2">
        <v>1.81</v>
      </c>
      <c r="H13" s="28">
        <v>3408.15</v>
      </c>
      <c r="I13" s="28">
        <v>3493.36</v>
      </c>
      <c r="J13" s="2">
        <v>20.61</v>
      </c>
      <c r="K13" s="2">
        <v>133.77</v>
      </c>
      <c r="L13" s="2">
        <v>-2.82</v>
      </c>
      <c r="M13" s="2">
        <v>-2.44</v>
      </c>
      <c r="N13" s="2">
        <v>0.93</v>
      </c>
      <c r="O13" s="2">
        <v>18.8</v>
      </c>
      <c r="P13" s="2">
        <v>507.37</v>
      </c>
      <c r="Q13" s="2">
        <f t="shared" si="0"/>
        <v>1.81</v>
      </c>
    </row>
    <row r="14" spans="7:17" ht="12.75">
      <c r="G14" s="2">
        <v>1.82</v>
      </c>
      <c r="H14" s="28">
        <v>3428.26</v>
      </c>
      <c r="I14" s="28">
        <v>3513.97</v>
      </c>
      <c r="J14" s="2">
        <v>20.62</v>
      </c>
      <c r="K14" s="2">
        <v>133.91</v>
      </c>
      <c r="L14" s="2">
        <v>-2.82</v>
      </c>
      <c r="M14" s="2">
        <v>-2.43</v>
      </c>
      <c r="N14" s="2">
        <v>0.93</v>
      </c>
      <c r="O14" s="2">
        <v>18.74</v>
      </c>
      <c r="P14" s="2">
        <v>505.57</v>
      </c>
      <c r="Q14" s="2">
        <f t="shared" si="0"/>
        <v>1.82</v>
      </c>
    </row>
    <row r="15" spans="7:17" ht="12.75">
      <c r="G15" s="2">
        <v>1.83</v>
      </c>
      <c r="H15" s="28">
        <v>3448.38</v>
      </c>
      <c r="I15" s="28">
        <v>3534.59</v>
      </c>
      <c r="J15" s="2">
        <v>20.63</v>
      </c>
      <c r="K15" s="2">
        <v>134.06</v>
      </c>
      <c r="L15" s="2">
        <v>-2.82</v>
      </c>
      <c r="M15" s="2">
        <v>-2.43</v>
      </c>
      <c r="N15" s="2">
        <v>0.94</v>
      </c>
      <c r="O15" s="2">
        <v>18.68</v>
      </c>
      <c r="P15" s="2">
        <v>503.77</v>
      </c>
      <c r="Q15" s="2">
        <f t="shared" si="0"/>
        <v>1.83</v>
      </c>
    </row>
    <row r="16" spans="7:17" ht="12.75">
      <c r="G16" s="2">
        <v>1.84</v>
      </c>
      <c r="H16" s="28">
        <v>3468.51</v>
      </c>
      <c r="I16" s="28">
        <v>3555.22</v>
      </c>
      <c r="J16" s="2">
        <v>20.64</v>
      </c>
      <c r="K16" s="2">
        <v>134.21</v>
      </c>
      <c r="L16" s="2">
        <v>-2.82</v>
      </c>
      <c r="M16" s="2">
        <v>-2.43</v>
      </c>
      <c r="N16" s="2">
        <v>0.94</v>
      </c>
      <c r="O16" s="2">
        <v>18.61</v>
      </c>
      <c r="P16" s="2">
        <v>501.98</v>
      </c>
      <c r="Q16" s="2">
        <f t="shared" si="0"/>
        <v>1.84</v>
      </c>
    </row>
    <row r="17" spans="7:17" ht="12.75">
      <c r="G17" s="2">
        <v>1.85</v>
      </c>
      <c r="H17" s="28">
        <v>3488.65</v>
      </c>
      <c r="I17" s="28">
        <v>3575.86</v>
      </c>
      <c r="J17" s="2">
        <v>20.66</v>
      </c>
      <c r="K17" s="2">
        <v>134.35</v>
      </c>
      <c r="L17" s="2">
        <v>-2.81</v>
      </c>
      <c r="M17" s="2">
        <v>-2.42</v>
      </c>
      <c r="N17" s="2">
        <v>0.95</v>
      </c>
      <c r="O17" s="2">
        <v>18.55</v>
      </c>
      <c r="P17" s="2">
        <v>500.2</v>
      </c>
      <c r="Q17" s="2">
        <f t="shared" si="0"/>
        <v>1.85</v>
      </c>
    </row>
    <row r="18" spans="7:17" ht="12.75">
      <c r="G18" s="2">
        <v>1.86</v>
      </c>
      <c r="H18" s="28">
        <v>3508.8</v>
      </c>
      <c r="I18" s="28">
        <v>3596.52</v>
      </c>
      <c r="J18" s="2">
        <v>20.67</v>
      </c>
      <c r="K18" s="2">
        <v>134.5</v>
      </c>
      <c r="L18" s="2">
        <v>-2.81</v>
      </c>
      <c r="M18" s="2">
        <v>-2.42</v>
      </c>
      <c r="N18" s="2">
        <v>0.95</v>
      </c>
      <c r="O18" s="2">
        <v>18.49</v>
      </c>
      <c r="P18" s="2">
        <v>498.42</v>
      </c>
      <c r="Q18" s="2">
        <f t="shared" si="0"/>
        <v>1.86</v>
      </c>
    </row>
    <row r="19" spans="7:17" ht="12.75">
      <c r="G19" s="2">
        <v>1.87</v>
      </c>
      <c r="H19" s="28">
        <v>3528.96</v>
      </c>
      <c r="I19" s="28">
        <v>3617.19</v>
      </c>
      <c r="J19" s="2">
        <v>20.68</v>
      </c>
      <c r="K19" s="2">
        <v>134.64</v>
      </c>
      <c r="L19" s="2">
        <v>-2.81</v>
      </c>
      <c r="M19" s="2">
        <v>-2.42</v>
      </c>
      <c r="N19" s="2">
        <v>0.96</v>
      </c>
      <c r="O19" s="2">
        <v>18.43</v>
      </c>
      <c r="P19" s="2">
        <v>496.65</v>
      </c>
      <c r="Q19" s="2">
        <f t="shared" si="0"/>
        <v>1.87</v>
      </c>
    </row>
    <row r="20" spans="7:17" ht="12.75">
      <c r="G20" s="2">
        <v>1.88</v>
      </c>
      <c r="H20" s="28">
        <v>3549.14</v>
      </c>
      <c r="I20" s="28">
        <v>3637.87</v>
      </c>
      <c r="J20" s="2">
        <v>20.69</v>
      </c>
      <c r="K20" s="2">
        <v>134.79</v>
      </c>
      <c r="L20" s="2">
        <v>-2.81</v>
      </c>
      <c r="M20" s="2">
        <v>-2.41</v>
      </c>
      <c r="N20" s="2">
        <v>0.96</v>
      </c>
      <c r="O20" s="2">
        <v>18.37</v>
      </c>
      <c r="P20" s="2">
        <v>494.89</v>
      </c>
      <c r="Q20" s="2">
        <f t="shared" si="0"/>
        <v>1.88</v>
      </c>
    </row>
    <row r="21" spans="7:17" ht="12.75">
      <c r="G21" s="2">
        <v>1.89</v>
      </c>
      <c r="H21" s="28">
        <v>3569.32</v>
      </c>
      <c r="I21" s="28">
        <v>3658.56</v>
      </c>
      <c r="J21" s="2">
        <v>20.7</v>
      </c>
      <c r="K21" s="2">
        <v>134.93</v>
      </c>
      <c r="L21" s="2">
        <v>-2.8</v>
      </c>
      <c r="M21" s="2">
        <v>-2.41</v>
      </c>
      <c r="N21" s="2">
        <v>0.97</v>
      </c>
      <c r="O21" s="2">
        <v>18.31</v>
      </c>
      <c r="P21" s="2">
        <v>493.13</v>
      </c>
      <c r="Q21" s="2">
        <f t="shared" si="0"/>
        <v>1.89</v>
      </c>
    </row>
    <row r="22" spans="7:17" ht="12.75">
      <c r="G22" s="2">
        <v>1.9</v>
      </c>
      <c r="H22" s="28">
        <v>3589.52</v>
      </c>
      <c r="I22" s="28">
        <v>3679.26</v>
      </c>
      <c r="J22" s="2">
        <v>20.72</v>
      </c>
      <c r="K22" s="2">
        <v>135.08</v>
      </c>
      <c r="L22" s="2">
        <v>-2.8</v>
      </c>
      <c r="M22" s="2">
        <v>-2.41</v>
      </c>
      <c r="N22" s="2">
        <v>0.98</v>
      </c>
      <c r="O22" s="2">
        <v>18.25</v>
      </c>
      <c r="P22" s="2">
        <v>491.38</v>
      </c>
      <c r="Q22" s="2">
        <f t="shared" si="0"/>
        <v>1.9</v>
      </c>
    </row>
    <row r="23" spans="7:17" ht="12.75">
      <c r="G23" s="2">
        <v>1.91</v>
      </c>
      <c r="H23" s="28">
        <v>3609.73</v>
      </c>
      <c r="I23" s="28">
        <v>3699.98</v>
      </c>
      <c r="J23" s="2">
        <v>20.73</v>
      </c>
      <c r="K23" s="2">
        <v>135.22</v>
      </c>
      <c r="L23" s="2">
        <v>-2.8</v>
      </c>
      <c r="M23" s="2">
        <v>-2.41</v>
      </c>
      <c r="N23" s="2">
        <v>0.98</v>
      </c>
      <c r="O23" s="2">
        <v>18.19</v>
      </c>
      <c r="P23" s="2">
        <v>489.63</v>
      </c>
      <c r="Q23" s="2">
        <f t="shared" si="0"/>
        <v>1.91</v>
      </c>
    </row>
    <row r="24" spans="7:17" ht="12.75">
      <c r="G24" s="2">
        <v>1.92</v>
      </c>
      <c r="H24" s="28">
        <v>3629.95</v>
      </c>
      <c r="I24" s="28">
        <v>3720.7</v>
      </c>
      <c r="J24" s="2">
        <v>20.74</v>
      </c>
      <c r="K24" s="2">
        <v>135.36</v>
      </c>
      <c r="L24" s="2">
        <v>-2.8</v>
      </c>
      <c r="M24" s="2">
        <v>-2.4</v>
      </c>
      <c r="N24" s="2">
        <v>0.99</v>
      </c>
      <c r="O24" s="2">
        <v>18.13</v>
      </c>
      <c r="P24" s="2">
        <v>487.89</v>
      </c>
      <c r="Q24" s="2">
        <f t="shared" si="0"/>
        <v>1.92</v>
      </c>
    </row>
    <row r="25" spans="7:17" ht="12.75">
      <c r="G25" s="2">
        <v>1.93</v>
      </c>
      <c r="H25" s="28">
        <v>3650.19</v>
      </c>
      <c r="I25" s="28">
        <v>3741.44</v>
      </c>
      <c r="J25" s="2">
        <v>20.75</v>
      </c>
      <c r="K25" s="2">
        <v>135.51</v>
      </c>
      <c r="L25" s="2">
        <v>-2.8</v>
      </c>
      <c r="M25" s="2">
        <v>-2.4</v>
      </c>
      <c r="N25" s="2">
        <v>0.99</v>
      </c>
      <c r="O25" s="2">
        <v>18.07</v>
      </c>
      <c r="P25" s="2">
        <v>486.16</v>
      </c>
      <c r="Q25" s="2">
        <f t="shared" si="0"/>
        <v>1.93</v>
      </c>
    </row>
    <row r="26" spans="7:17" ht="12.75">
      <c r="G26" s="2">
        <v>1.94</v>
      </c>
      <c r="H26" s="28">
        <v>3670.43</v>
      </c>
      <c r="I26" s="28">
        <v>3762.19</v>
      </c>
      <c r="J26" s="2">
        <v>20.76</v>
      </c>
      <c r="K26" s="2">
        <v>135.65</v>
      </c>
      <c r="L26" s="2">
        <v>-2.79</v>
      </c>
      <c r="M26" s="2">
        <v>-2.4</v>
      </c>
      <c r="N26" s="2">
        <v>1</v>
      </c>
      <c r="O26" s="2">
        <v>18.01</v>
      </c>
      <c r="P26" s="2">
        <v>484.44</v>
      </c>
      <c r="Q26" s="2">
        <f t="shared" si="0"/>
        <v>1.94</v>
      </c>
    </row>
    <row r="27" spans="7:17" ht="12.75">
      <c r="G27" s="2">
        <v>1.95</v>
      </c>
      <c r="H27" s="28">
        <v>3690.69</v>
      </c>
      <c r="I27" s="28">
        <v>3782.96</v>
      </c>
      <c r="J27" s="2">
        <v>20.77</v>
      </c>
      <c r="K27" s="2">
        <v>135.79</v>
      </c>
      <c r="L27" s="2">
        <v>-2.79</v>
      </c>
      <c r="M27" s="2">
        <v>-2.4</v>
      </c>
      <c r="N27" s="2">
        <v>1</v>
      </c>
      <c r="O27" s="2">
        <v>17.95</v>
      </c>
      <c r="P27" s="2">
        <v>482.72</v>
      </c>
      <c r="Q27" s="2">
        <f t="shared" si="0"/>
        <v>1.95</v>
      </c>
    </row>
    <row r="28" spans="7:17" ht="12.75">
      <c r="G28" s="2">
        <v>1.96</v>
      </c>
      <c r="H28" s="28">
        <v>3710.96</v>
      </c>
      <c r="I28" s="28">
        <v>3803.73</v>
      </c>
      <c r="J28" s="2">
        <v>20.79</v>
      </c>
      <c r="K28" s="2">
        <v>135.93</v>
      </c>
      <c r="L28" s="2">
        <v>-2.79</v>
      </c>
      <c r="M28" s="2">
        <v>-2.39</v>
      </c>
      <c r="N28" s="2">
        <v>1.01</v>
      </c>
      <c r="O28" s="2">
        <v>17.89</v>
      </c>
      <c r="P28" s="2">
        <v>481</v>
      </c>
      <c r="Q28" s="2">
        <f t="shared" si="0"/>
        <v>1.96</v>
      </c>
    </row>
    <row r="29" spans="7:17" ht="12.75">
      <c r="G29" s="2">
        <v>1.97</v>
      </c>
      <c r="H29" s="28">
        <v>3731.23</v>
      </c>
      <c r="I29" s="28">
        <v>3824.51</v>
      </c>
      <c r="J29" s="2">
        <v>20.8</v>
      </c>
      <c r="K29" s="2">
        <v>136.07</v>
      </c>
      <c r="L29" s="2">
        <v>-2.79</v>
      </c>
      <c r="M29" s="2">
        <v>-2.39</v>
      </c>
      <c r="N29" s="2">
        <v>1.01</v>
      </c>
      <c r="O29" s="2">
        <v>17.83</v>
      </c>
      <c r="P29" s="2">
        <v>479.3</v>
      </c>
      <c r="Q29" s="2">
        <f t="shared" si="0"/>
        <v>1.97</v>
      </c>
    </row>
    <row r="30" spans="7:17" ht="12.75">
      <c r="G30" s="2">
        <v>1.98</v>
      </c>
      <c r="H30" s="28">
        <v>3751.52</v>
      </c>
      <c r="I30" s="28">
        <v>3845.31</v>
      </c>
      <c r="J30" s="2">
        <v>20.81</v>
      </c>
      <c r="K30" s="2">
        <v>136.21</v>
      </c>
      <c r="L30" s="2">
        <v>-2.79</v>
      </c>
      <c r="M30" s="2">
        <v>-2.39</v>
      </c>
      <c r="N30" s="2">
        <v>1.02</v>
      </c>
      <c r="O30" s="2">
        <v>17.77</v>
      </c>
      <c r="P30" s="2">
        <v>477.6</v>
      </c>
      <c r="Q30" s="2">
        <f t="shared" si="0"/>
        <v>1.98</v>
      </c>
    </row>
    <row r="31" spans="7:17" ht="12.75">
      <c r="G31" s="2">
        <v>1.99</v>
      </c>
      <c r="H31" s="28">
        <v>3771.82</v>
      </c>
      <c r="I31" s="28">
        <v>3866.12</v>
      </c>
      <c r="J31" s="2">
        <v>20.82</v>
      </c>
      <c r="K31" s="2">
        <v>136.35</v>
      </c>
      <c r="L31" s="2">
        <v>-2.78</v>
      </c>
      <c r="M31" s="2">
        <v>-2.38</v>
      </c>
      <c r="N31" s="2">
        <v>1.02</v>
      </c>
      <c r="O31" s="2">
        <v>17.71</v>
      </c>
      <c r="P31" s="2">
        <v>475.91</v>
      </c>
      <c r="Q31" s="2">
        <f t="shared" si="0"/>
        <v>1.99</v>
      </c>
    </row>
    <row r="32" spans="7:17" ht="12.75">
      <c r="G32" s="2">
        <v>2</v>
      </c>
      <c r="H32" s="28">
        <v>3792.14</v>
      </c>
      <c r="I32" s="28">
        <v>3886.94</v>
      </c>
      <c r="J32" s="2">
        <v>20.83</v>
      </c>
      <c r="K32" s="2">
        <v>136.49</v>
      </c>
      <c r="L32" s="2">
        <v>-2.78</v>
      </c>
      <c r="M32" s="2">
        <v>-2.38</v>
      </c>
      <c r="N32" s="2">
        <v>1.03</v>
      </c>
      <c r="O32" s="2">
        <v>17.66</v>
      </c>
      <c r="P32" s="2">
        <v>474.22</v>
      </c>
      <c r="Q32" s="2">
        <f t="shared" si="0"/>
        <v>2</v>
      </c>
    </row>
    <row r="33" spans="7:17" ht="12.75">
      <c r="G33" s="2">
        <v>2.01</v>
      </c>
      <c r="H33" s="28">
        <v>3812.46</v>
      </c>
      <c r="I33" s="28">
        <v>3907.77</v>
      </c>
      <c r="J33" s="2">
        <v>20.84</v>
      </c>
      <c r="K33" s="2">
        <v>136.63</v>
      </c>
      <c r="L33" s="2">
        <v>-2.78</v>
      </c>
      <c r="M33" s="2">
        <v>-2.38</v>
      </c>
      <c r="N33" s="2">
        <v>1.03</v>
      </c>
      <c r="O33" s="2">
        <v>17.6</v>
      </c>
      <c r="P33" s="2">
        <v>472.54</v>
      </c>
      <c r="Q33" s="2">
        <f t="shared" si="0"/>
        <v>2.01</v>
      </c>
    </row>
    <row r="34" spans="7:17" ht="12.75">
      <c r="G34" s="2">
        <v>2.02</v>
      </c>
      <c r="H34" s="28">
        <v>3832.79</v>
      </c>
      <c r="I34" s="28">
        <v>3928.61</v>
      </c>
      <c r="J34" s="2">
        <v>20.85</v>
      </c>
      <c r="K34" s="2">
        <v>136.76</v>
      </c>
      <c r="L34" s="2">
        <v>-2.78</v>
      </c>
      <c r="M34" s="2">
        <v>-2.38</v>
      </c>
      <c r="N34" s="2">
        <v>1.04</v>
      </c>
      <c r="O34" s="2">
        <v>17.54</v>
      </c>
      <c r="P34" s="2">
        <v>470.86</v>
      </c>
      <c r="Q34" s="2">
        <f t="shared" si="0"/>
        <v>2.02</v>
      </c>
    </row>
    <row r="35" spans="7:17" ht="12.75">
      <c r="G35" s="2">
        <v>2.03</v>
      </c>
      <c r="H35" s="28">
        <v>3853.14</v>
      </c>
      <c r="I35" s="28">
        <v>3949.47</v>
      </c>
      <c r="J35" s="2">
        <v>20.87</v>
      </c>
      <c r="K35" s="2">
        <v>136.9</v>
      </c>
      <c r="L35" s="2">
        <v>-2.77</v>
      </c>
      <c r="M35" s="2">
        <v>-2.37</v>
      </c>
      <c r="N35" s="2">
        <v>1.04</v>
      </c>
      <c r="O35" s="2">
        <v>17.48</v>
      </c>
      <c r="P35" s="2">
        <v>469.2</v>
      </c>
      <c r="Q35" s="2">
        <f t="shared" si="0"/>
        <v>2.03</v>
      </c>
    </row>
    <row r="36" spans="7:17" ht="12.75">
      <c r="G36" s="2">
        <v>2.04</v>
      </c>
      <c r="H36" s="28">
        <v>3873.5</v>
      </c>
      <c r="I36" s="28">
        <v>3970.33</v>
      </c>
      <c r="J36" s="2">
        <v>20.88</v>
      </c>
      <c r="K36" s="2">
        <v>137.04</v>
      </c>
      <c r="L36" s="2">
        <v>-2.77</v>
      </c>
      <c r="M36" s="2">
        <v>-2.37</v>
      </c>
      <c r="N36" s="2">
        <v>1.05</v>
      </c>
      <c r="O36" s="2">
        <v>17.43</v>
      </c>
      <c r="P36" s="2">
        <v>467.53</v>
      </c>
      <c r="Q36" s="2">
        <f t="shared" si="0"/>
        <v>2.04</v>
      </c>
    </row>
    <row r="37" spans="7:17" ht="12.75">
      <c r="G37" s="2">
        <v>2.05</v>
      </c>
      <c r="H37" s="28">
        <v>3893.86</v>
      </c>
      <c r="I37" s="28">
        <v>3991.21</v>
      </c>
      <c r="J37" s="2">
        <v>20.89</v>
      </c>
      <c r="K37" s="2">
        <v>137.18</v>
      </c>
      <c r="L37" s="2">
        <v>-2.77</v>
      </c>
      <c r="M37" s="2">
        <v>-2.37</v>
      </c>
      <c r="N37" s="2">
        <v>1.06</v>
      </c>
      <c r="O37" s="2">
        <v>17.37</v>
      </c>
      <c r="P37" s="2">
        <v>465.88</v>
      </c>
      <c r="Q37" s="2">
        <f t="shared" si="0"/>
        <v>2.05</v>
      </c>
    </row>
    <row r="38" spans="7:17" ht="12.75">
      <c r="G38" s="2">
        <v>2.06</v>
      </c>
      <c r="H38" s="28">
        <v>3914.24</v>
      </c>
      <c r="I38" s="28">
        <v>4012.1</v>
      </c>
      <c r="J38" s="2">
        <v>20.9</v>
      </c>
      <c r="K38" s="2">
        <v>137.31</v>
      </c>
      <c r="L38" s="2">
        <v>-2.77</v>
      </c>
      <c r="M38" s="2">
        <v>-2.37</v>
      </c>
      <c r="N38" s="2">
        <v>1.06</v>
      </c>
      <c r="O38" s="2">
        <v>17.31</v>
      </c>
      <c r="P38" s="2">
        <v>464.23</v>
      </c>
      <c r="Q38" s="2">
        <f t="shared" si="0"/>
        <v>2.06</v>
      </c>
    </row>
    <row r="39" spans="7:17" ht="12.75">
      <c r="G39" s="2">
        <v>2.07</v>
      </c>
      <c r="H39" s="28">
        <v>3934.63</v>
      </c>
      <c r="I39" s="28">
        <v>4033</v>
      </c>
      <c r="J39" s="2">
        <v>20.91</v>
      </c>
      <c r="K39" s="2">
        <v>137.45</v>
      </c>
      <c r="L39" s="2">
        <v>-2.77</v>
      </c>
      <c r="M39" s="2">
        <v>-2.36</v>
      </c>
      <c r="N39" s="2">
        <v>1.07</v>
      </c>
      <c r="O39" s="2">
        <v>17.26</v>
      </c>
      <c r="P39" s="2">
        <v>462.59</v>
      </c>
      <c r="Q39" s="2">
        <f t="shared" si="0"/>
        <v>2.07</v>
      </c>
    </row>
    <row r="40" spans="7:17" ht="12.75">
      <c r="G40" s="2">
        <v>2.08</v>
      </c>
      <c r="H40" s="28">
        <v>3955.03</v>
      </c>
      <c r="I40" s="28">
        <v>4053.91</v>
      </c>
      <c r="J40" s="2">
        <v>20.92</v>
      </c>
      <c r="K40" s="2">
        <v>137.58</v>
      </c>
      <c r="L40" s="2">
        <v>-2.76</v>
      </c>
      <c r="M40" s="2">
        <v>-2.36</v>
      </c>
      <c r="N40" s="2">
        <v>1.07</v>
      </c>
      <c r="O40" s="2">
        <v>17.2</v>
      </c>
      <c r="P40" s="2">
        <v>460.95</v>
      </c>
      <c r="Q40" s="2">
        <f t="shared" si="0"/>
        <v>2.08</v>
      </c>
    </row>
    <row r="41" spans="7:17" ht="12.75">
      <c r="G41" s="2">
        <v>2.09</v>
      </c>
      <c r="H41" s="28">
        <v>3975.44</v>
      </c>
      <c r="I41" s="28">
        <v>4074.83</v>
      </c>
      <c r="J41" s="2">
        <v>20.93</v>
      </c>
      <c r="K41" s="2">
        <v>137.72</v>
      </c>
      <c r="L41" s="2">
        <v>-2.76</v>
      </c>
      <c r="M41" s="2">
        <v>-2.36</v>
      </c>
      <c r="N41" s="2">
        <v>1.08</v>
      </c>
      <c r="O41" s="2">
        <v>17.14</v>
      </c>
      <c r="P41" s="2">
        <v>459.33</v>
      </c>
      <c r="Q41" s="2">
        <f t="shared" si="0"/>
        <v>2.09</v>
      </c>
    </row>
    <row r="42" spans="7:17" ht="12.75">
      <c r="G42" s="2">
        <v>2.1</v>
      </c>
      <c r="H42" s="28">
        <v>3995.87</v>
      </c>
      <c r="I42" s="28">
        <v>4095.76</v>
      </c>
      <c r="J42" s="2">
        <v>20.94</v>
      </c>
      <c r="K42" s="2">
        <v>137.85</v>
      </c>
      <c r="L42" s="2">
        <v>-2.76</v>
      </c>
      <c r="M42" s="2">
        <v>-2.35</v>
      </c>
      <c r="N42" s="2">
        <v>1.08</v>
      </c>
      <c r="O42" s="2">
        <v>17.09</v>
      </c>
      <c r="P42" s="2">
        <v>457.7</v>
      </c>
      <c r="Q42" s="2">
        <f t="shared" si="0"/>
        <v>2.1</v>
      </c>
    </row>
    <row r="43" spans="7:17" ht="12.75">
      <c r="G43" s="2">
        <v>2.11</v>
      </c>
      <c r="H43" s="28">
        <v>4016.3</v>
      </c>
      <c r="I43" s="28">
        <v>4116.71</v>
      </c>
      <c r="J43" s="2">
        <v>20.96</v>
      </c>
      <c r="K43" s="2">
        <v>137.99</v>
      </c>
      <c r="L43" s="2">
        <v>-2.76</v>
      </c>
      <c r="M43" s="2">
        <v>-2.35</v>
      </c>
      <c r="N43" s="2">
        <v>1.09</v>
      </c>
      <c r="O43" s="2">
        <v>17.03</v>
      </c>
      <c r="P43" s="2">
        <v>456.09</v>
      </c>
      <c r="Q43" s="2">
        <f t="shared" si="0"/>
        <v>2.11</v>
      </c>
    </row>
    <row r="44" spans="7:17" ht="12.75">
      <c r="G44" s="2">
        <v>2.12</v>
      </c>
      <c r="H44" s="28">
        <v>4036.74</v>
      </c>
      <c r="I44" s="28">
        <v>4137.66</v>
      </c>
      <c r="J44" s="2">
        <v>20.97</v>
      </c>
      <c r="K44" s="2">
        <v>138.12</v>
      </c>
      <c r="L44" s="2">
        <v>-2.76</v>
      </c>
      <c r="M44" s="2">
        <v>-2.35</v>
      </c>
      <c r="N44" s="2">
        <v>1.09</v>
      </c>
      <c r="O44" s="2">
        <v>16.98</v>
      </c>
      <c r="P44" s="2">
        <v>454.48</v>
      </c>
      <c r="Q44" s="2">
        <f t="shared" si="0"/>
        <v>2.12</v>
      </c>
    </row>
    <row r="45" spans="7:17" ht="12.75">
      <c r="G45" s="2">
        <v>2.13</v>
      </c>
      <c r="H45" s="28">
        <v>4057.2</v>
      </c>
      <c r="I45" s="28">
        <v>4158.63</v>
      </c>
      <c r="J45" s="2">
        <v>20.98</v>
      </c>
      <c r="K45" s="2">
        <v>138.25</v>
      </c>
      <c r="L45" s="2">
        <v>-2.75</v>
      </c>
      <c r="M45" s="2">
        <v>-2.35</v>
      </c>
      <c r="N45" s="2">
        <v>1.1</v>
      </c>
      <c r="O45" s="2">
        <v>16.92</v>
      </c>
      <c r="P45" s="2">
        <v>452.87</v>
      </c>
      <c r="Q45" s="2">
        <f t="shared" si="0"/>
        <v>2.13</v>
      </c>
    </row>
    <row r="46" spans="7:17" ht="12.75">
      <c r="G46" s="2">
        <v>2.14</v>
      </c>
      <c r="H46" s="28">
        <v>4077.66</v>
      </c>
      <c r="I46" s="28">
        <v>4179.61</v>
      </c>
      <c r="J46" s="2">
        <v>20.99</v>
      </c>
      <c r="K46" s="2">
        <v>138.38</v>
      </c>
      <c r="L46" s="2">
        <v>-2.75</v>
      </c>
      <c r="M46" s="2">
        <v>-2.34</v>
      </c>
      <c r="N46" s="2">
        <v>1.1</v>
      </c>
      <c r="O46" s="2">
        <v>16.87</v>
      </c>
      <c r="P46" s="2">
        <v>451.28</v>
      </c>
      <c r="Q46" s="2">
        <f t="shared" si="0"/>
        <v>2.14</v>
      </c>
    </row>
    <row r="47" spans="7:17" ht="12.75">
      <c r="G47" s="2">
        <v>2.15</v>
      </c>
      <c r="H47" s="28">
        <v>4098.14</v>
      </c>
      <c r="I47" s="28">
        <v>4200.59</v>
      </c>
      <c r="J47" s="2">
        <v>21</v>
      </c>
      <c r="K47" s="2">
        <v>138.52</v>
      </c>
      <c r="L47" s="2">
        <v>-2.75</v>
      </c>
      <c r="M47" s="2">
        <v>-2.34</v>
      </c>
      <c r="N47" s="2">
        <v>1.11</v>
      </c>
      <c r="O47" s="2">
        <v>16.82</v>
      </c>
      <c r="P47" s="2">
        <v>449.69</v>
      </c>
      <c r="Q47" s="2">
        <f t="shared" si="0"/>
        <v>2.15</v>
      </c>
    </row>
    <row r="48" spans="7:17" ht="12.75">
      <c r="G48" s="2">
        <v>2.16</v>
      </c>
      <c r="H48" s="28">
        <v>4118.63</v>
      </c>
      <c r="I48" s="28">
        <v>4221.59</v>
      </c>
      <c r="J48" s="2">
        <v>21.01</v>
      </c>
      <c r="K48" s="2">
        <v>138.65</v>
      </c>
      <c r="L48" s="2">
        <v>-2.75</v>
      </c>
      <c r="M48" s="2">
        <v>-2.34</v>
      </c>
      <c r="N48" s="2">
        <v>1.11</v>
      </c>
      <c r="O48" s="2">
        <v>16.76</v>
      </c>
      <c r="P48" s="2">
        <v>448.1</v>
      </c>
      <c r="Q48" s="2">
        <f t="shared" si="0"/>
        <v>2.16</v>
      </c>
    </row>
    <row r="49" spans="7:17" ht="12.75">
      <c r="G49" s="2">
        <v>2.17</v>
      </c>
      <c r="H49" s="28">
        <v>4139.13</v>
      </c>
      <c r="I49" s="28">
        <v>4242.6</v>
      </c>
      <c r="J49" s="2">
        <v>21.02</v>
      </c>
      <c r="K49" s="2">
        <v>138.78</v>
      </c>
      <c r="L49" s="2">
        <v>-2.75</v>
      </c>
      <c r="M49" s="2">
        <v>-2.34</v>
      </c>
      <c r="N49" s="2">
        <v>1.12</v>
      </c>
      <c r="O49" s="2">
        <v>16.71</v>
      </c>
      <c r="P49" s="2">
        <v>446.53</v>
      </c>
      <c r="Q49" s="2">
        <f t="shared" si="0"/>
        <v>2.17</v>
      </c>
    </row>
    <row r="50" spans="7:17" ht="12.75">
      <c r="G50" s="2">
        <v>2.18</v>
      </c>
      <c r="H50" s="28">
        <v>4159.63</v>
      </c>
      <c r="I50" s="28">
        <v>4263.63</v>
      </c>
      <c r="J50" s="2">
        <v>21.03</v>
      </c>
      <c r="K50" s="2">
        <v>138.91</v>
      </c>
      <c r="L50" s="2">
        <v>-2.74</v>
      </c>
      <c r="M50" s="2">
        <v>-2.33</v>
      </c>
      <c r="N50" s="2">
        <v>1.12</v>
      </c>
      <c r="O50" s="2">
        <v>16.65</v>
      </c>
      <c r="P50" s="2">
        <v>444.95</v>
      </c>
      <c r="Q50" s="2">
        <f t="shared" si="0"/>
        <v>2.18</v>
      </c>
    </row>
    <row r="51" spans="7:17" ht="12.75">
      <c r="G51" s="2">
        <v>2.19</v>
      </c>
      <c r="H51" s="28">
        <v>4180.15</v>
      </c>
      <c r="I51" s="28">
        <v>4284.66</v>
      </c>
      <c r="J51" s="2">
        <v>21.04</v>
      </c>
      <c r="K51" s="2">
        <v>139.04</v>
      </c>
      <c r="L51" s="2">
        <v>-2.74</v>
      </c>
      <c r="M51" s="2">
        <v>-2.33</v>
      </c>
      <c r="N51" s="2">
        <v>1.13</v>
      </c>
      <c r="O51" s="2">
        <v>16.6</v>
      </c>
      <c r="P51" s="2">
        <v>443.39</v>
      </c>
      <c r="Q51" s="2">
        <f t="shared" si="0"/>
        <v>2.19</v>
      </c>
    </row>
    <row r="52" spans="7:17" ht="12.75">
      <c r="G52" s="2">
        <v>2.2</v>
      </c>
      <c r="H52" s="28">
        <v>4200.68</v>
      </c>
      <c r="I52" s="28">
        <v>4305.7</v>
      </c>
      <c r="J52" s="2">
        <v>21.05</v>
      </c>
      <c r="K52" s="2">
        <v>139.17</v>
      </c>
      <c r="L52" s="2">
        <v>-2.74</v>
      </c>
      <c r="M52" s="2">
        <v>-2.33</v>
      </c>
      <c r="N52" s="2">
        <v>1.14</v>
      </c>
      <c r="O52" s="2">
        <v>16.55</v>
      </c>
      <c r="P52" s="2">
        <v>441.83</v>
      </c>
      <c r="Q52" s="2">
        <f t="shared" si="0"/>
        <v>2.2</v>
      </c>
    </row>
    <row r="53" spans="7:17" ht="12.75">
      <c r="G53" s="2">
        <v>2.21</v>
      </c>
      <c r="H53" s="28">
        <v>4221.22</v>
      </c>
      <c r="I53" s="28">
        <v>4326.75</v>
      </c>
      <c r="J53" s="2">
        <v>21.06</v>
      </c>
      <c r="K53" s="2">
        <v>139.3</v>
      </c>
      <c r="L53" s="2">
        <v>-2.74</v>
      </c>
      <c r="M53" s="2">
        <v>-2.33</v>
      </c>
      <c r="N53" s="2">
        <v>1.14</v>
      </c>
      <c r="O53" s="2">
        <v>16.5</v>
      </c>
      <c r="P53" s="2">
        <v>440.28</v>
      </c>
      <c r="Q53" s="2">
        <f t="shared" si="0"/>
        <v>2.21</v>
      </c>
    </row>
    <row r="54" spans="7:17" ht="12.75">
      <c r="G54" s="2">
        <v>2.22</v>
      </c>
      <c r="H54" s="28">
        <v>4241.77</v>
      </c>
      <c r="I54" s="28">
        <v>4347.82</v>
      </c>
      <c r="J54" s="2">
        <v>21.08</v>
      </c>
      <c r="K54" s="2">
        <v>139.43</v>
      </c>
      <c r="L54" s="2">
        <v>-2.74</v>
      </c>
      <c r="M54" s="2">
        <v>-2.32</v>
      </c>
      <c r="N54" s="2">
        <v>1.15</v>
      </c>
      <c r="O54" s="2">
        <v>16.44</v>
      </c>
      <c r="P54" s="2">
        <v>438.74</v>
      </c>
      <c r="Q54" s="2">
        <f t="shared" si="0"/>
        <v>2.22</v>
      </c>
    </row>
    <row r="55" spans="7:17" ht="12.75">
      <c r="G55" s="2">
        <v>2.23</v>
      </c>
      <c r="H55" s="28">
        <v>4262.34</v>
      </c>
      <c r="I55" s="28">
        <v>4368.89</v>
      </c>
      <c r="J55" s="2">
        <v>21.09</v>
      </c>
      <c r="K55" s="2">
        <v>139.56</v>
      </c>
      <c r="L55" s="2">
        <v>-2.73</v>
      </c>
      <c r="M55" s="2">
        <v>-2.32</v>
      </c>
      <c r="N55" s="2">
        <v>1.15</v>
      </c>
      <c r="O55" s="2">
        <v>16.39</v>
      </c>
      <c r="P55" s="2">
        <v>437.2</v>
      </c>
      <c r="Q55" s="2">
        <f t="shared" si="0"/>
        <v>2.23</v>
      </c>
    </row>
    <row r="56" spans="7:17" ht="12.75">
      <c r="G56" s="2">
        <v>2.24</v>
      </c>
      <c r="H56" s="28">
        <v>4282.91</v>
      </c>
      <c r="I56" s="28">
        <v>4389.98</v>
      </c>
      <c r="J56" s="2">
        <v>21.1</v>
      </c>
      <c r="K56" s="2">
        <v>139.69</v>
      </c>
      <c r="L56" s="2">
        <v>-2.73</v>
      </c>
      <c r="M56" s="2">
        <v>-2.32</v>
      </c>
      <c r="N56" s="2">
        <v>1.16</v>
      </c>
      <c r="O56" s="2">
        <v>16.34</v>
      </c>
      <c r="P56" s="2">
        <v>435.66</v>
      </c>
      <c r="Q56" s="2">
        <f t="shared" si="0"/>
        <v>2.24</v>
      </c>
    </row>
    <row r="57" spans="7:17" ht="12.75">
      <c r="G57" s="2">
        <v>2.25</v>
      </c>
      <c r="H57" s="28">
        <v>4303.49</v>
      </c>
      <c r="I57" s="28">
        <v>4411.08</v>
      </c>
      <c r="J57" s="2">
        <v>21.11</v>
      </c>
      <c r="K57" s="2">
        <v>139.81</v>
      </c>
      <c r="L57" s="2">
        <v>-2.73</v>
      </c>
      <c r="M57" s="2">
        <v>-2.32</v>
      </c>
      <c r="N57" s="2">
        <v>1.16</v>
      </c>
      <c r="O57" s="2">
        <v>16.29</v>
      </c>
      <c r="P57" s="2">
        <v>434.14</v>
      </c>
      <c r="Q57" s="2">
        <f t="shared" si="0"/>
        <v>2.25</v>
      </c>
    </row>
    <row r="58" spans="7:17" ht="12.75">
      <c r="G58" s="2">
        <v>2.26</v>
      </c>
      <c r="H58" s="28">
        <v>4324.08</v>
      </c>
      <c r="I58" s="28">
        <v>4432.18</v>
      </c>
      <c r="J58" s="2">
        <v>21.12</v>
      </c>
      <c r="K58" s="2">
        <v>139.94</v>
      </c>
      <c r="L58" s="2">
        <v>-2.73</v>
      </c>
      <c r="M58" s="2">
        <v>-2.31</v>
      </c>
      <c r="N58" s="2">
        <v>1.17</v>
      </c>
      <c r="O58" s="2">
        <v>16.24</v>
      </c>
      <c r="P58" s="2">
        <v>432.62</v>
      </c>
      <c r="Q58" s="2">
        <f t="shared" si="0"/>
        <v>2.26</v>
      </c>
    </row>
    <row r="59" spans="7:17" ht="12.75">
      <c r="G59" s="2">
        <v>2.27</v>
      </c>
      <c r="H59" s="28">
        <v>4344.68</v>
      </c>
      <c r="I59" s="28">
        <v>4453.3</v>
      </c>
      <c r="J59" s="2">
        <v>21.13</v>
      </c>
      <c r="K59" s="2">
        <v>140.07</v>
      </c>
      <c r="L59" s="2">
        <v>-2.73</v>
      </c>
      <c r="M59" s="2">
        <v>-2.31</v>
      </c>
      <c r="N59" s="2">
        <v>1.17</v>
      </c>
      <c r="O59" s="2">
        <v>16.18</v>
      </c>
      <c r="P59" s="2">
        <v>431.11</v>
      </c>
      <c r="Q59" s="2">
        <f t="shared" si="0"/>
        <v>2.27</v>
      </c>
    </row>
    <row r="60" spans="7:17" ht="12.75">
      <c r="G60" s="2">
        <v>2.28</v>
      </c>
      <c r="H60" s="28">
        <v>4365.3</v>
      </c>
      <c r="I60" s="28">
        <v>4474.43</v>
      </c>
      <c r="J60" s="2">
        <v>21.14</v>
      </c>
      <c r="K60" s="2">
        <v>140.2</v>
      </c>
      <c r="L60" s="2">
        <v>-2.72</v>
      </c>
      <c r="M60" s="2">
        <v>-2.31</v>
      </c>
      <c r="N60" s="2">
        <v>1.18</v>
      </c>
      <c r="O60" s="2">
        <v>16.13</v>
      </c>
      <c r="P60" s="2">
        <v>429.6</v>
      </c>
      <c r="Q60" s="2">
        <f t="shared" si="0"/>
        <v>2.28</v>
      </c>
    </row>
    <row r="61" spans="7:17" ht="12.75">
      <c r="G61" s="2">
        <v>2.29</v>
      </c>
      <c r="H61" s="28">
        <v>4385.92</v>
      </c>
      <c r="I61" s="28">
        <v>4495.57</v>
      </c>
      <c r="J61" s="2">
        <v>21.15</v>
      </c>
      <c r="K61" s="2">
        <v>140.32</v>
      </c>
      <c r="L61" s="2">
        <v>-2.72</v>
      </c>
      <c r="M61" s="2">
        <v>-2.31</v>
      </c>
      <c r="N61" s="2">
        <v>1.18</v>
      </c>
      <c r="O61" s="2">
        <v>16.08</v>
      </c>
      <c r="P61" s="2">
        <v>428.1</v>
      </c>
      <c r="Q61" s="2">
        <f t="shared" si="0"/>
        <v>2.29</v>
      </c>
    </row>
    <row r="62" spans="7:17" ht="12.75">
      <c r="G62" s="2">
        <v>2.3</v>
      </c>
      <c r="H62" s="28">
        <v>4406.55</v>
      </c>
      <c r="I62" s="28">
        <v>4516.72</v>
      </c>
      <c r="J62" s="2">
        <v>21.16</v>
      </c>
      <c r="K62" s="2">
        <v>140.45</v>
      </c>
      <c r="L62" s="2">
        <v>-2.72</v>
      </c>
      <c r="M62" s="2">
        <v>-2.31</v>
      </c>
      <c r="N62" s="2">
        <v>1.19</v>
      </c>
      <c r="O62" s="2">
        <v>16.03</v>
      </c>
      <c r="P62" s="2">
        <v>426.61</v>
      </c>
      <c r="Q62" s="2">
        <f t="shared" si="0"/>
        <v>2.3</v>
      </c>
    </row>
    <row r="63" spans="7:17" ht="12.75">
      <c r="G63" s="2">
        <v>2.31</v>
      </c>
      <c r="H63" s="28">
        <v>4427.2</v>
      </c>
      <c r="I63" s="28">
        <v>4537.88</v>
      </c>
      <c r="J63" s="2">
        <v>21.17</v>
      </c>
      <c r="K63" s="2">
        <v>140.57</v>
      </c>
      <c r="L63" s="2">
        <v>-2.72</v>
      </c>
      <c r="M63" s="2">
        <v>-2.3</v>
      </c>
      <c r="N63" s="2">
        <v>1.19</v>
      </c>
      <c r="O63" s="2">
        <v>15.98</v>
      </c>
      <c r="P63" s="2">
        <v>425.12</v>
      </c>
      <c r="Q63" s="2">
        <f t="shared" si="0"/>
        <v>2.31</v>
      </c>
    </row>
    <row r="64" spans="7:17" ht="12.75">
      <c r="G64" s="2">
        <v>2.32</v>
      </c>
      <c r="H64" s="28">
        <v>4447.85</v>
      </c>
      <c r="I64" s="28">
        <v>4559.05</v>
      </c>
      <c r="J64" s="2">
        <v>21.18</v>
      </c>
      <c r="K64" s="2">
        <v>140.7</v>
      </c>
      <c r="L64" s="2">
        <v>-2.72</v>
      </c>
      <c r="M64" s="2">
        <v>-2.3</v>
      </c>
      <c r="N64" s="2">
        <v>1.2</v>
      </c>
      <c r="O64" s="2">
        <v>15.93</v>
      </c>
      <c r="P64" s="2">
        <v>423.64</v>
      </c>
      <c r="Q64" s="2">
        <f t="shared" si="0"/>
        <v>2.32</v>
      </c>
    </row>
    <row r="65" spans="7:17" ht="12.75">
      <c r="G65" s="2">
        <v>2.33</v>
      </c>
      <c r="H65" s="28">
        <v>4468.51</v>
      </c>
      <c r="I65" s="28">
        <v>4580.23</v>
      </c>
      <c r="J65" s="2">
        <v>21.19</v>
      </c>
      <c r="K65" s="2">
        <v>140.82</v>
      </c>
      <c r="L65" s="2">
        <v>-2.71</v>
      </c>
      <c r="M65" s="2">
        <v>-2.3</v>
      </c>
      <c r="N65" s="2">
        <v>1.2</v>
      </c>
      <c r="O65" s="2">
        <v>15.88</v>
      </c>
      <c r="P65" s="2">
        <v>422.16</v>
      </c>
      <c r="Q65" s="2">
        <f t="shared" si="0"/>
        <v>2.33</v>
      </c>
    </row>
    <row r="66" spans="7:17" ht="12.75">
      <c r="G66" s="2">
        <v>2.34</v>
      </c>
      <c r="H66" s="28">
        <v>4489.19</v>
      </c>
      <c r="I66" s="28">
        <v>4601.42</v>
      </c>
      <c r="J66" s="2">
        <v>21.2</v>
      </c>
      <c r="K66" s="2">
        <v>140.95</v>
      </c>
      <c r="L66" s="2">
        <v>-2.71</v>
      </c>
      <c r="M66" s="2">
        <v>-2.3</v>
      </c>
      <c r="N66" s="2">
        <v>1.21</v>
      </c>
      <c r="O66" s="2">
        <v>15.83</v>
      </c>
      <c r="P66" s="2">
        <v>420.7</v>
      </c>
      <c r="Q66" s="2">
        <f t="shared" si="0"/>
        <v>2.34</v>
      </c>
    </row>
    <row r="67" spans="7:17" ht="12.75">
      <c r="G67" s="2">
        <v>2.35</v>
      </c>
      <c r="H67" s="28">
        <v>4509.87</v>
      </c>
      <c r="I67" s="28">
        <v>4622.62</v>
      </c>
      <c r="J67" s="2">
        <v>21.21</v>
      </c>
      <c r="K67" s="2">
        <v>141.07</v>
      </c>
      <c r="L67" s="2">
        <v>-2.71</v>
      </c>
      <c r="M67" s="2">
        <v>-2.29</v>
      </c>
      <c r="N67" s="2">
        <v>1.22</v>
      </c>
      <c r="O67" s="2">
        <v>15.78</v>
      </c>
      <c r="P67" s="2">
        <v>419.24</v>
      </c>
      <c r="Q67" s="2">
        <f aca="true" t="shared" si="1" ref="Q67:Q130">G67</f>
        <v>2.35</v>
      </c>
    </row>
    <row r="68" spans="7:17" ht="12.75">
      <c r="G68" s="2">
        <v>2.36</v>
      </c>
      <c r="H68" s="28">
        <v>4530.57</v>
      </c>
      <c r="I68" s="28">
        <v>4643.83</v>
      </c>
      <c r="J68" s="2">
        <v>21.22</v>
      </c>
      <c r="K68" s="2">
        <v>141.2</v>
      </c>
      <c r="L68" s="2">
        <v>-2.71</v>
      </c>
      <c r="M68" s="2">
        <v>-2.29</v>
      </c>
      <c r="N68" s="2">
        <v>1.22</v>
      </c>
      <c r="O68" s="2">
        <v>15.73</v>
      </c>
      <c r="P68" s="2">
        <v>417.78</v>
      </c>
      <c r="Q68" s="2">
        <f t="shared" si="1"/>
        <v>2.36</v>
      </c>
    </row>
    <row r="69" spans="7:17" ht="12.75">
      <c r="G69" s="2">
        <v>2.37</v>
      </c>
      <c r="H69" s="28">
        <v>4551.27</v>
      </c>
      <c r="I69" s="28">
        <v>4665.05</v>
      </c>
      <c r="J69" s="2">
        <v>21.23</v>
      </c>
      <c r="K69" s="2">
        <v>141.32</v>
      </c>
      <c r="L69" s="2">
        <v>-2.71</v>
      </c>
      <c r="M69" s="2">
        <v>-2.29</v>
      </c>
      <c r="N69" s="2">
        <v>1.23</v>
      </c>
      <c r="O69" s="2">
        <v>15.69</v>
      </c>
      <c r="P69" s="2">
        <v>416.33</v>
      </c>
      <c r="Q69" s="2">
        <f t="shared" si="1"/>
        <v>2.37</v>
      </c>
    </row>
    <row r="70" spans="7:17" ht="12.75">
      <c r="G70" s="2">
        <v>2.38</v>
      </c>
      <c r="H70" s="28">
        <v>4571.98</v>
      </c>
      <c r="I70" s="28">
        <v>4686.28</v>
      </c>
      <c r="J70" s="2">
        <v>21.24</v>
      </c>
      <c r="K70" s="2">
        <v>141.44</v>
      </c>
      <c r="L70" s="2">
        <v>-2.7</v>
      </c>
      <c r="M70" s="2">
        <v>-2.29</v>
      </c>
      <c r="N70" s="2">
        <v>1.23</v>
      </c>
      <c r="O70" s="2">
        <v>15.64</v>
      </c>
      <c r="P70" s="2">
        <v>414.89</v>
      </c>
      <c r="Q70" s="2">
        <f t="shared" si="1"/>
        <v>2.38</v>
      </c>
    </row>
    <row r="71" spans="7:17" ht="12.75">
      <c r="G71" s="2">
        <v>2.39</v>
      </c>
      <c r="H71" s="28">
        <v>4592.71</v>
      </c>
      <c r="I71" s="28">
        <v>4707.53</v>
      </c>
      <c r="J71" s="2">
        <v>21.25</v>
      </c>
      <c r="K71" s="2">
        <v>141.56</v>
      </c>
      <c r="L71" s="2">
        <v>-2.7</v>
      </c>
      <c r="M71" s="2">
        <v>-2.28</v>
      </c>
      <c r="N71" s="2">
        <v>1.24</v>
      </c>
      <c r="O71" s="2">
        <v>15.59</v>
      </c>
      <c r="P71" s="2">
        <v>413.45</v>
      </c>
      <c r="Q71" s="2">
        <f t="shared" si="1"/>
        <v>2.39</v>
      </c>
    </row>
    <row r="72" spans="7:17" ht="12.75">
      <c r="G72" s="2">
        <v>2.4</v>
      </c>
      <c r="H72" s="28">
        <v>4613.44</v>
      </c>
      <c r="I72" s="28">
        <v>4728.78</v>
      </c>
      <c r="J72" s="2">
        <v>21.26</v>
      </c>
      <c r="K72" s="2">
        <v>141.69</v>
      </c>
      <c r="L72" s="2">
        <v>-2.7</v>
      </c>
      <c r="M72" s="2">
        <v>-2.28</v>
      </c>
      <c r="N72" s="2">
        <v>1.24</v>
      </c>
      <c r="O72" s="2">
        <v>15.54</v>
      </c>
      <c r="P72" s="2">
        <v>412.02</v>
      </c>
      <c r="Q72" s="2">
        <f t="shared" si="1"/>
        <v>2.4</v>
      </c>
    </row>
    <row r="73" spans="7:17" ht="12.75">
      <c r="G73" s="2">
        <v>2.41</v>
      </c>
      <c r="H73" s="28">
        <v>4634.19</v>
      </c>
      <c r="I73" s="28">
        <v>4750.04</v>
      </c>
      <c r="J73" s="2">
        <v>21.27</v>
      </c>
      <c r="K73" s="2">
        <v>141.81</v>
      </c>
      <c r="L73" s="2">
        <v>-2.7</v>
      </c>
      <c r="M73" s="2">
        <v>-2.28</v>
      </c>
      <c r="N73" s="2">
        <v>1.25</v>
      </c>
      <c r="O73" s="2">
        <v>15.49</v>
      </c>
      <c r="P73" s="2">
        <v>410.6</v>
      </c>
      <c r="Q73" s="2">
        <f t="shared" si="1"/>
        <v>2.41</v>
      </c>
    </row>
    <row r="74" spans="7:17" ht="12.75">
      <c r="G74" s="2">
        <v>2.42</v>
      </c>
      <c r="H74" s="28">
        <v>4654.94</v>
      </c>
      <c r="I74" s="28">
        <v>4771.31</v>
      </c>
      <c r="J74" s="2">
        <v>21.28</v>
      </c>
      <c r="K74" s="2">
        <v>141.93</v>
      </c>
      <c r="L74" s="2">
        <v>-2.7</v>
      </c>
      <c r="M74" s="2">
        <v>-2.28</v>
      </c>
      <c r="N74" s="2">
        <v>1.25</v>
      </c>
      <c r="O74" s="2">
        <v>15.45</v>
      </c>
      <c r="P74" s="2">
        <v>409.18</v>
      </c>
      <c r="Q74" s="2">
        <f t="shared" si="1"/>
        <v>2.42</v>
      </c>
    </row>
    <row r="75" spans="7:17" ht="12.75">
      <c r="G75" s="2">
        <v>2.43</v>
      </c>
      <c r="H75" s="28">
        <v>4675.7</v>
      </c>
      <c r="I75" s="28">
        <v>4792.6</v>
      </c>
      <c r="J75" s="2">
        <v>21.29</v>
      </c>
      <c r="K75" s="2">
        <v>142.05</v>
      </c>
      <c r="L75" s="2">
        <v>-2.7</v>
      </c>
      <c r="M75" s="2">
        <v>-2.28</v>
      </c>
      <c r="N75" s="2">
        <v>1.26</v>
      </c>
      <c r="O75" s="2">
        <v>15.4</v>
      </c>
      <c r="P75" s="2">
        <v>407.77</v>
      </c>
      <c r="Q75" s="2">
        <f t="shared" si="1"/>
        <v>2.43</v>
      </c>
    </row>
    <row r="76" spans="7:17" ht="12.75">
      <c r="G76" s="2">
        <v>2.44</v>
      </c>
      <c r="H76" s="28">
        <v>4696.48</v>
      </c>
      <c r="I76" s="28">
        <v>4813.89</v>
      </c>
      <c r="J76" s="2">
        <v>21.3</v>
      </c>
      <c r="K76" s="2">
        <v>142.17</v>
      </c>
      <c r="L76" s="2">
        <v>-2.69</v>
      </c>
      <c r="M76" s="2">
        <v>-2.27</v>
      </c>
      <c r="N76" s="2">
        <v>1.26</v>
      </c>
      <c r="O76" s="2">
        <v>15.35</v>
      </c>
      <c r="P76" s="2">
        <v>406.37</v>
      </c>
      <c r="Q76" s="2">
        <f t="shared" si="1"/>
        <v>2.44</v>
      </c>
    </row>
    <row r="77" spans="7:17" ht="12.75">
      <c r="G77" s="2">
        <v>2.45</v>
      </c>
      <c r="H77" s="28">
        <v>4717.26</v>
      </c>
      <c r="I77" s="28">
        <v>4835.19</v>
      </c>
      <c r="J77" s="2">
        <v>21.31</v>
      </c>
      <c r="K77" s="2">
        <v>142.29</v>
      </c>
      <c r="L77" s="2">
        <v>-2.69</v>
      </c>
      <c r="M77" s="2">
        <v>-2.27</v>
      </c>
      <c r="N77" s="2">
        <v>1.27</v>
      </c>
      <c r="O77" s="2">
        <v>15.31</v>
      </c>
      <c r="P77" s="2">
        <v>404.97</v>
      </c>
      <c r="Q77" s="2">
        <f t="shared" si="1"/>
        <v>2.45</v>
      </c>
    </row>
    <row r="78" spans="7:17" ht="12.75">
      <c r="G78" s="2">
        <v>2.46</v>
      </c>
      <c r="H78" s="28">
        <v>4738.05</v>
      </c>
      <c r="I78" s="28">
        <v>4856.5</v>
      </c>
      <c r="J78" s="2">
        <v>21.32</v>
      </c>
      <c r="K78" s="2">
        <v>142.41</v>
      </c>
      <c r="L78" s="2">
        <v>-2.69</v>
      </c>
      <c r="M78" s="2">
        <v>-2.27</v>
      </c>
      <c r="N78" s="2">
        <v>1.27</v>
      </c>
      <c r="O78" s="2">
        <v>15.26</v>
      </c>
      <c r="P78" s="2">
        <v>403.58</v>
      </c>
      <c r="Q78" s="2">
        <f t="shared" si="1"/>
        <v>2.46</v>
      </c>
    </row>
    <row r="79" spans="7:17" ht="12.75">
      <c r="G79" s="2">
        <v>2.47</v>
      </c>
      <c r="H79" s="28">
        <v>4758.85</v>
      </c>
      <c r="I79" s="28">
        <v>4877.83</v>
      </c>
      <c r="J79" s="2">
        <v>21.33</v>
      </c>
      <c r="K79" s="2">
        <v>142.53</v>
      </c>
      <c r="L79" s="2">
        <v>-2.69</v>
      </c>
      <c r="M79" s="2">
        <v>-2.27</v>
      </c>
      <c r="N79" s="2">
        <v>1.28</v>
      </c>
      <c r="O79" s="2">
        <v>15.21</v>
      </c>
      <c r="P79" s="2">
        <v>402.2</v>
      </c>
      <c r="Q79" s="2">
        <f t="shared" si="1"/>
        <v>2.47</v>
      </c>
    </row>
    <row r="80" spans="7:17" ht="12.75">
      <c r="G80" s="2">
        <v>2.48</v>
      </c>
      <c r="H80" s="28">
        <v>4779.67</v>
      </c>
      <c r="I80" s="28">
        <v>4899.16</v>
      </c>
      <c r="J80" s="2">
        <v>21.34</v>
      </c>
      <c r="K80" s="2">
        <v>142.65</v>
      </c>
      <c r="L80" s="2">
        <v>-2.69</v>
      </c>
      <c r="M80" s="2">
        <v>-2.26</v>
      </c>
      <c r="N80" s="2">
        <v>1.28</v>
      </c>
      <c r="O80" s="2">
        <v>15.17</v>
      </c>
      <c r="P80" s="2">
        <v>400.82</v>
      </c>
      <c r="Q80" s="2">
        <f t="shared" si="1"/>
        <v>2.48</v>
      </c>
    </row>
    <row r="81" spans="7:17" ht="12.75">
      <c r="G81" s="2">
        <v>2.49</v>
      </c>
      <c r="H81" s="28">
        <v>4800.49</v>
      </c>
      <c r="I81" s="28">
        <v>4920.5</v>
      </c>
      <c r="J81" s="2">
        <v>21.35</v>
      </c>
      <c r="K81" s="2">
        <v>142.77</v>
      </c>
      <c r="L81" s="2">
        <v>-2.68</v>
      </c>
      <c r="M81" s="2">
        <v>-2.26</v>
      </c>
      <c r="N81" s="2">
        <v>1.29</v>
      </c>
      <c r="O81" s="2">
        <v>15.12</v>
      </c>
      <c r="P81" s="2">
        <v>399.45</v>
      </c>
      <c r="Q81" s="2">
        <f t="shared" si="1"/>
        <v>2.49</v>
      </c>
    </row>
    <row r="82" spans="7:17" ht="12.75">
      <c r="G82" s="2">
        <v>2.5</v>
      </c>
      <c r="H82" s="28">
        <v>4821.32</v>
      </c>
      <c r="I82" s="28">
        <v>4941.85</v>
      </c>
      <c r="J82" s="2">
        <v>21.36</v>
      </c>
      <c r="K82" s="2">
        <v>142.89</v>
      </c>
      <c r="L82" s="2">
        <v>-2.68</v>
      </c>
      <c r="M82" s="2">
        <v>-2.26</v>
      </c>
      <c r="N82" s="2">
        <v>1.3</v>
      </c>
      <c r="O82" s="2">
        <v>15.08</v>
      </c>
      <c r="P82" s="2">
        <v>398.08</v>
      </c>
      <c r="Q82" s="2">
        <f t="shared" si="1"/>
        <v>2.5</v>
      </c>
    </row>
    <row r="83" spans="7:17" ht="12.75">
      <c r="G83" s="2">
        <v>2.51</v>
      </c>
      <c r="H83" s="28">
        <v>4842.16</v>
      </c>
      <c r="I83" s="28">
        <v>4963.21</v>
      </c>
      <c r="J83" s="2">
        <v>21.37</v>
      </c>
      <c r="K83" s="2">
        <v>143</v>
      </c>
      <c r="L83" s="2">
        <v>-2.68</v>
      </c>
      <c r="M83" s="2">
        <v>-2.26</v>
      </c>
      <c r="N83" s="2">
        <v>1.3</v>
      </c>
      <c r="O83" s="2">
        <v>15.03</v>
      </c>
      <c r="P83" s="2">
        <v>396.72</v>
      </c>
      <c r="Q83" s="2">
        <f t="shared" si="1"/>
        <v>2.51</v>
      </c>
    </row>
    <row r="84" spans="7:17" ht="12.75">
      <c r="G84" s="2">
        <v>2.52</v>
      </c>
      <c r="H84" s="28">
        <v>4863.01</v>
      </c>
      <c r="I84" s="28">
        <v>4984.58</v>
      </c>
      <c r="J84" s="2">
        <v>21.38</v>
      </c>
      <c r="K84" s="2">
        <v>143.12</v>
      </c>
      <c r="L84" s="2">
        <v>-2.68</v>
      </c>
      <c r="M84" s="2">
        <v>-2.25</v>
      </c>
      <c r="N84" s="2">
        <v>1.31</v>
      </c>
      <c r="O84" s="2">
        <v>14.99</v>
      </c>
      <c r="P84" s="2">
        <v>395.37</v>
      </c>
      <c r="Q84" s="2">
        <f t="shared" si="1"/>
        <v>2.52</v>
      </c>
    </row>
    <row r="85" spans="7:17" ht="12.75">
      <c r="G85" s="2">
        <v>2.53</v>
      </c>
      <c r="H85" s="28">
        <v>4883.87</v>
      </c>
      <c r="I85" s="28">
        <v>5005.97</v>
      </c>
      <c r="J85" s="2">
        <v>21.39</v>
      </c>
      <c r="K85" s="2">
        <v>143.24</v>
      </c>
      <c r="L85" s="2">
        <v>-2.68</v>
      </c>
      <c r="M85" s="2">
        <v>-2.25</v>
      </c>
      <c r="N85" s="2">
        <v>1.31</v>
      </c>
      <c r="O85" s="2">
        <v>14.94</v>
      </c>
      <c r="P85" s="2">
        <v>394.02</v>
      </c>
      <c r="Q85" s="2">
        <f t="shared" si="1"/>
        <v>2.53</v>
      </c>
    </row>
    <row r="86" spans="7:17" ht="12.75">
      <c r="G86" s="2">
        <v>2.54</v>
      </c>
      <c r="H86" s="28">
        <v>4904.74</v>
      </c>
      <c r="I86" s="28">
        <v>5027.36</v>
      </c>
      <c r="J86" s="2">
        <v>21.4</v>
      </c>
      <c r="K86" s="2">
        <v>143.36</v>
      </c>
      <c r="L86" s="2">
        <v>-2.68</v>
      </c>
      <c r="M86" s="2">
        <v>-2.25</v>
      </c>
      <c r="N86" s="2">
        <v>1.32</v>
      </c>
      <c r="O86" s="2">
        <v>14.9</v>
      </c>
      <c r="P86" s="2">
        <v>392.68</v>
      </c>
      <c r="Q86" s="2">
        <f t="shared" si="1"/>
        <v>2.54</v>
      </c>
    </row>
    <row r="87" spans="7:17" ht="12.75">
      <c r="G87" s="2">
        <v>2.55</v>
      </c>
      <c r="H87" s="28">
        <v>4925.62</v>
      </c>
      <c r="I87" s="28">
        <v>5048.76</v>
      </c>
      <c r="J87" s="2">
        <v>21.41</v>
      </c>
      <c r="K87" s="2">
        <v>143.47</v>
      </c>
      <c r="L87" s="2">
        <v>-2.67</v>
      </c>
      <c r="M87" s="2">
        <v>-2.25</v>
      </c>
      <c r="N87" s="2">
        <v>1.32</v>
      </c>
      <c r="O87" s="2">
        <v>14.85</v>
      </c>
      <c r="P87" s="2">
        <v>391.35</v>
      </c>
      <c r="Q87" s="2">
        <f t="shared" si="1"/>
        <v>2.55</v>
      </c>
    </row>
    <row r="88" spans="7:17" ht="12.75">
      <c r="G88" s="2">
        <v>2.56</v>
      </c>
      <c r="H88" s="28">
        <v>4946.5</v>
      </c>
      <c r="I88" s="28">
        <v>5070.17</v>
      </c>
      <c r="J88" s="2">
        <v>21.42</v>
      </c>
      <c r="K88" s="2">
        <v>143.59</v>
      </c>
      <c r="L88" s="2">
        <v>-2.67</v>
      </c>
      <c r="M88" s="2">
        <v>-2.25</v>
      </c>
      <c r="N88" s="2">
        <v>1.33</v>
      </c>
      <c r="O88" s="2">
        <v>14.81</v>
      </c>
      <c r="P88" s="2">
        <v>390.02</v>
      </c>
      <c r="Q88" s="2">
        <f t="shared" si="1"/>
        <v>2.56</v>
      </c>
    </row>
    <row r="89" spans="7:17" ht="12.75">
      <c r="G89" s="2">
        <v>2.57</v>
      </c>
      <c r="H89" s="28">
        <v>4967.4</v>
      </c>
      <c r="I89" s="28">
        <v>5091.59</v>
      </c>
      <c r="J89" s="2">
        <v>21.43</v>
      </c>
      <c r="K89" s="2">
        <v>143.71</v>
      </c>
      <c r="L89" s="2">
        <v>-2.67</v>
      </c>
      <c r="M89" s="2">
        <v>-2.24</v>
      </c>
      <c r="N89" s="2">
        <v>1.33</v>
      </c>
      <c r="O89" s="2">
        <v>14.76</v>
      </c>
      <c r="P89" s="2">
        <v>388.7</v>
      </c>
      <c r="Q89" s="2">
        <f t="shared" si="1"/>
        <v>2.57</v>
      </c>
    </row>
    <row r="90" spans="7:17" ht="12.75">
      <c r="G90" s="2">
        <v>2.58</v>
      </c>
      <c r="H90" s="28">
        <v>4988.31</v>
      </c>
      <c r="I90" s="28">
        <v>5113.02</v>
      </c>
      <c r="J90" s="2">
        <v>21.44</v>
      </c>
      <c r="K90" s="2">
        <v>143.82</v>
      </c>
      <c r="L90" s="2">
        <v>-2.67</v>
      </c>
      <c r="M90" s="2">
        <v>-2.24</v>
      </c>
      <c r="N90" s="2">
        <v>1.34</v>
      </c>
      <c r="O90" s="2">
        <v>14.72</v>
      </c>
      <c r="P90" s="2">
        <v>387.39</v>
      </c>
      <c r="Q90" s="2">
        <f t="shared" si="1"/>
        <v>2.58</v>
      </c>
    </row>
    <row r="91" spans="7:17" ht="12.75">
      <c r="G91" s="2">
        <v>2.59</v>
      </c>
      <c r="H91" s="28">
        <v>5009.22</v>
      </c>
      <c r="I91" s="28">
        <v>5134.46</v>
      </c>
      <c r="J91" s="2">
        <v>21.45</v>
      </c>
      <c r="K91" s="2">
        <v>143.94</v>
      </c>
      <c r="L91" s="2">
        <v>-2.67</v>
      </c>
      <c r="M91" s="2">
        <v>-2.24</v>
      </c>
      <c r="N91" s="2">
        <v>1.34</v>
      </c>
      <c r="O91" s="2">
        <v>14.68</v>
      </c>
      <c r="P91" s="2">
        <v>386.08</v>
      </c>
      <c r="Q91" s="2">
        <f t="shared" si="1"/>
        <v>2.59</v>
      </c>
    </row>
    <row r="92" spans="7:17" ht="12.75">
      <c r="G92" s="2">
        <v>2.6</v>
      </c>
      <c r="H92" s="28">
        <v>5030.15</v>
      </c>
      <c r="I92" s="28">
        <v>5155.9</v>
      </c>
      <c r="J92" s="2">
        <v>21.46</v>
      </c>
      <c r="K92" s="2">
        <v>144.05</v>
      </c>
      <c r="L92" s="2">
        <v>-2.66</v>
      </c>
      <c r="M92" s="2">
        <v>-2.24</v>
      </c>
      <c r="N92" s="2">
        <v>1.35</v>
      </c>
      <c r="O92" s="2">
        <v>14.63</v>
      </c>
      <c r="P92" s="2">
        <v>384.78</v>
      </c>
      <c r="Q92" s="2">
        <f t="shared" si="1"/>
        <v>2.6</v>
      </c>
    </row>
    <row r="93" spans="7:17" ht="12.75">
      <c r="G93" s="2">
        <v>2.61</v>
      </c>
      <c r="H93" s="28">
        <v>5051.08</v>
      </c>
      <c r="I93" s="28">
        <v>5177.36</v>
      </c>
      <c r="J93" s="2">
        <v>21.47</v>
      </c>
      <c r="K93" s="2">
        <v>144.17</v>
      </c>
      <c r="L93" s="2">
        <v>-2.66</v>
      </c>
      <c r="M93" s="2">
        <v>-2.24</v>
      </c>
      <c r="N93" s="2">
        <v>1.35</v>
      </c>
      <c r="O93" s="2">
        <v>14.59</v>
      </c>
      <c r="P93" s="2">
        <v>383.48</v>
      </c>
      <c r="Q93" s="2">
        <f t="shared" si="1"/>
        <v>2.61</v>
      </c>
    </row>
    <row r="94" spans="7:17" ht="12.75">
      <c r="G94" s="2">
        <v>2.62</v>
      </c>
      <c r="H94" s="28">
        <v>5072.03</v>
      </c>
      <c r="I94" s="28">
        <v>5198.83</v>
      </c>
      <c r="J94" s="2">
        <v>21.48</v>
      </c>
      <c r="K94" s="2">
        <v>144.28</v>
      </c>
      <c r="L94" s="2">
        <v>-2.66</v>
      </c>
      <c r="M94" s="2">
        <v>-2.23</v>
      </c>
      <c r="N94" s="2">
        <v>1.36</v>
      </c>
      <c r="O94" s="2">
        <v>14.55</v>
      </c>
      <c r="P94" s="2">
        <v>382.19</v>
      </c>
      <c r="Q94" s="2">
        <f t="shared" si="1"/>
        <v>2.62</v>
      </c>
    </row>
    <row r="95" spans="7:17" ht="12.75">
      <c r="G95" s="2">
        <v>2.63</v>
      </c>
      <c r="H95" s="28">
        <v>5092.98</v>
      </c>
      <c r="I95" s="28">
        <v>5220.3</v>
      </c>
      <c r="J95" s="2">
        <v>21.49</v>
      </c>
      <c r="K95" s="2">
        <v>144.39</v>
      </c>
      <c r="L95" s="2">
        <v>-2.66</v>
      </c>
      <c r="M95" s="2">
        <v>-2.23</v>
      </c>
      <c r="N95" s="2">
        <v>1.36</v>
      </c>
      <c r="O95" s="2">
        <v>14.51</v>
      </c>
      <c r="P95" s="2">
        <v>380.91</v>
      </c>
      <c r="Q95" s="2">
        <f t="shared" si="1"/>
        <v>2.63</v>
      </c>
    </row>
    <row r="96" spans="7:17" ht="12.75">
      <c r="G96" s="2">
        <v>2.64</v>
      </c>
      <c r="H96" s="28">
        <v>5113.94</v>
      </c>
      <c r="I96" s="28">
        <v>5241.79</v>
      </c>
      <c r="J96" s="2">
        <v>21.5</v>
      </c>
      <c r="K96" s="2">
        <v>144.51</v>
      </c>
      <c r="L96" s="2">
        <v>-2.66</v>
      </c>
      <c r="M96" s="2">
        <v>-2.23</v>
      </c>
      <c r="N96" s="2">
        <v>1.37</v>
      </c>
      <c r="O96" s="2">
        <v>14.47</v>
      </c>
      <c r="P96" s="2">
        <v>379.63</v>
      </c>
      <c r="Q96" s="2">
        <f t="shared" si="1"/>
        <v>2.64</v>
      </c>
    </row>
    <row r="97" spans="7:17" ht="12.75">
      <c r="G97" s="2">
        <v>2.65</v>
      </c>
      <c r="H97" s="28">
        <v>5134.91</v>
      </c>
      <c r="I97" s="28">
        <v>5263.29</v>
      </c>
      <c r="J97" s="2">
        <v>21.5</v>
      </c>
      <c r="K97" s="2">
        <v>144.62</v>
      </c>
      <c r="L97" s="2">
        <v>-2.66</v>
      </c>
      <c r="M97" s="2">
        <v>-2.23</v>
      </c>
      <c r="N97" s="2">
        <v>1.38</v>
      </c>
      <c r="O97" s="2">
        <v>14.42</v>
      </c>
      <c r="P97" s="2">
        <v>378.36</v>
      </c>
      <c r="Q97" s="2">
        <f t="shared" si="1"/>
        <v>2.65</v>
      </c>
    </row>
    <row r="98" spans="7:17" ht="12.75">
      <c r="G98" s="2">
        <v>2.66</v>
      </c>
      <c r="H98" s="28">
        <v>5155.89</v>
      </c>
      <c r="I98" s="28">
        <v>5284.79</v>
      </c>
      <c r="J98" s="2">
        <v>21.51</v>
      </c>
      <c r="K98" s="2">
        <v>144.73</v>
      </c>
      <c r="L98" s="2">
        <v>-2.65</v>
      </c>
      <c r="M98" s="2">
        <v>-2.22</v>
      </c>
      <c r="N98" s="2">
        <v>1.38</v>
      </c>
      <c r="O98" s="2">
        <v>14.38</v>
      </c>
      <c r="P98" s="2">
        <v>377.1</v>
      </c>
      <c r="Q98" s="2">
        <f t="shared" si="1"/>
        <v>2.66</v>
      </c>
    </row>
    <row r="99" spans="7:17" ht="12.75">
      <c r="G99" s="2">
        <v>2.67</v>
      </c>
      <c r="H99" s="28">
        <v>5176.88</v>
      </c>
      <c r="I99" s="28">
        <v>5306.3</v>
      </c>
      <c r="J99" s="2">
        <v>21.52</v>
      </c>
      <c r="K99" s="2">
        <v>144.85</v>
      </c>
      <c r="L99" s="2">
        <v>-2.65</v>
      </c>
      <c r="M99" s="2">
        <v>-2.22</v>
      </c>
      <c r="N99" s="2">
        <v>1.39</v>
      </c>
      <c r="O99" s="2">
        <v>14.34</v>
      </c>
      <c r="P99" s="2">
        <v>375.84</v>
      </c>
      <c r="Q99" s="2">
        <f t="shared" si="1"/>
        <v>2.67</v>
      </c>
    </row>
    <row r="100" spans="7:17" ht="12.75">
      <c r="G100" s="2">
        <v>2.68</v>
      </c>
      <c r="H100" s="28">
        <v>5197.88</v>
      </c>
      <c r="I100" s="28">
        <v>5327.83</v>
      </c>
      <c r="J100" s="2">
        <v>21.53</v>
      </c>
      <c r="K100" s="2">
        <v>144.96</v>
      </c>
      <c r="L100" s="2">
        <v>-2.65</v>
      </c>
      <c r="M100" s="2">
        <v>-2.22</v>
      </c>
      <c r="N100" s="2">
        <v>1.39</v>
      </c>
      <c r="O100" s="2">
        <v>14.3</v>
      </c>
      <c r="P100" s="2">
        <v>374.58</v>
      </c>
      <c r="Q100" s="2">
        <f t="shared" si="1"/>
        <v>2.68</v>
      </c>
    </row>
    <row r="101" spans="7:17" ht="12.75">
      <c r="G101" s="2">
        <v>2.69</v>
      </c>
      <c r="H101" s="28">
        <v>5218.89</v>
      </c>
      <c r="I101" s="28">
        <v>5349.36</v>
      </c>
      <c r="J101" s="2">
        <v>21.54</v>
      </c>
      <c r="K101" s="2">
        <v>145.07</v>
      </c>
      <c r="L101" s="2">
        <v>-2.65</v>
      </c>
      <c r="M101" s="2">
        <v>-2.22</v>
      </c>
      <c r="N101" s="2">
        <v>1.4</v>
      </c>
      <c r="O101" s="2">
        <v>14.26</v>
      </c>
      <c r="P101" s="2">
        <v>373.34</v>
      </c>
      <c r="Q101" s="2">
        <f t="shared" si="1"/>
        <v>2.69</v>
      </c>
    </row>
    <row r="102" spans="7:17" ht="12.75">
      <c r="G102" s="2">
        <v>2.7</v>
      </c>
      <c r="H102" s="28">
        <v>5239.9</v>
      </c>
      <c r="I102" s="28">
        <v>5370.9</v>
      </c>
      <c r="J102" s="2">
        <v>21.55</v>
      </c>
      <c r="K102" s="2">
        <v>145.18</v>
      </c>
      <c r="L102" s="2">
        <v>-2.65</v>
      </c>
      <c r="M102" s="2">
        <v>-2.22</v>
      </c>
      <c r="N102" s="2">
        <v>1.4</v>
      </c>
      <c r="O102" s="2">
        <v>14.22</v>
      </c>
      <c r="P102" s="2">
        <v>372.1</v>
      </c>
      <c r="Q102" s="2">
        <f t="shared" si="1"/>
        <v>2.7</v>
      </c>
    </row>
    <row r="103" spans="7:17" ht="12.75">
      <c r="G103" s="2">
        <v>2.71</v>
      </c>
      <c r="H103" s="28">
        <v>5260.93</v>
      </c>
      <c r="I103" s="28">
        <v>5392.45</v>
      </c>
      <c r="J103" s="2">
        <v>21.56</v>
      </c>
      <c r="K103" s="2">
        <v>145.3</v>
      </c>
      <c r="L103" s="2">
        <v>-2.65</v>
      </c>
      <c r="M103" s="2">
        <v>-2.21</v>
      </c>
      <c r="N103" s="2">
        <v>1.41</v>
      </c>
      <c r="O103" s="2">
        <v>14.18</v>
      </c>
      <c r="P103" s="2">
        <v>370.87</v>
      </c>
      <c r="Q103" s="2">
        <f t="shared" si="1"/>
        <v>2.71</v>
      </c>
    </row>
    <row r="104" spans="7:17" ht="12.75">
      <c r="G104" s="2">
        <v>2.72</v>
      </c>
      <c r="H104" s="28">
        <v>5281.96</v>
      </c>
      <c r="I104" s="28">
        <v>5414.01</v>
      </c>
      <c r="J104" s="2">
        <v>21.57</v>
      </c>
      <c r="K104" s="2">
        <v>145.41</v>
      </c>
      <c r="L104" s="2">
        <v>-2.64</v>
      </c>
      <c r="M104" s="2">
        <v>-2.21</v>
      </c>
      <c r="N104" s="2">
        <v>1.41</v>
      </c>
      <c r="O104" s="2">
        <v>14.14</v>
      </c>
      <c r="P104" s="2">
        <v>369.64</v>
      </c>
      <c r="Q104" s="2">
        <f t="shared" si="1"/>
        <v>2.72</v>
      </c>
    </row>
    <row r="105" spans="7:17" ht="12.75">
      <c r="G105" s="2">
        <v>2.73</v>
      </c>
      <c r="H105" s="28">
        <v>5303.01</v>
      </c>
      <c r="I105" s="28">
        <v>5435.58</v>
      </c>
      <c r="J105" s="2">
        <v>21.58</v>
      </c>
      <c r="K105" s="2">
        <v>145.52</v>
      </c>
      <c r="L105" s="2">
        <v>-2.64</v>
      </c>
      <c r="M105" s="2">
        <v>-2.21</v>
      </c>
      <c r="N105" s="2">
        <v>1.42</v>
      </c>
      <c r="O105" s="2">
        <v>14.1</v>
      </c>
      <c r="P105" s="2">
        <v>368.42</v>
      </c>
      <c r="Q105" s="2">
        <f t="shared" si="1"/>
        <v>2.73</v>
      </c>
    </row>
    <row r="106" spans="7:17" ht="12.75">
      <c r="G106" s="2">
        <v>2.74</v>
      </c>
      <c r="H106" s="28">
        <v>5324.06</v>
      </c>
      <c r="I106" s="28">
        <v>5457.16</v>
      </c>
      <c r="J106" s="2">
        <v>21.59</v>
      </c>
      <c r="K106" s="2">
        <v>145.63</v>
      </c>
      <c r="L106" s="2">
        <v>-2.64</v>
      </c>
      <c r="M106" s="2">
        <v>-2.21</v>
      </c>
      <c r="N106" s="2">
        <v>1.42</v>
      </c>
      <c r="O106" s="2">
        <v>14.06</v>
      </c>
      <c r="P106" s="2">
        <v>367.2</v>
      </c>
      <c r="Q106" s="2">
        <f t="shared" si="1"/>
        <v>2.74</v>
      </c>
    </row>
    <row r="107" spans="7:17" ht="12.75">
      <c r="G107" s="2">
        <v>2.75</v>
      </c>
      <c r="H107" s="28">
        <v>5345.12</v>
      </c>
      <c r="I107" s="28">
        <v>5478.75</v>
      </c>
      <c r="J107" s="2">
        <v>21.6</v>
      </c>
      <c r="K107" s="2">
        <v>145.74</v>
      </c>
      <c r="L107" s="2">
        <v>-2.64</v>
      </c>
      <c r="M107" s="2">
        <v>-2.21</v>
      </c>
      <c r="N107" s="2">
        <v>1.43</v>
      </c>
      <c r="O107" s="2">
        <v>14.02</v>
      </c>
      <c r="P107" s="2">
        <v>366</v>
      </c>
      <c r="Q107" s="2">
        <f t="shared" si="1"/>
        <v>2.75</v>
      </c>
    </row>
    <row r="108" spans="7:17" ht="12.75">
      <c r="G108" s="2">
        <v>2.76</v>
      </c>
      <c r="H108" s="28">
        <v>5366.19</v>
      </c>
      <c r="I108" s="28">
        <v>5500.34</v>
      </c>
      <c r="J108" s="2">
        <v>21.6</v>
      </c>
      <c r="K108" s="2">
        <v>145.85</v>
      </c>
      <c r="L108" s="2">
        <v>-2.64</v>
      </c>
      <c r="M108" s="2">
        <v>-2.2</v>
      </c>
      <c r="N108" s="2">
        <v>1.43</v>
      </c>
      <c r="O108" s="2">
        <v>13.98</v>
      </c>
      <c r="P108" s="2">
        <v>364.79</v>
      </c>
      <c r="Q108" s="2">
        <f t="shared" si="1"/>
        <v>2.76</v>
      </c>
    </row>
    <row r="109" spans="7:17" ht="12.75">
      <c r="G109" s="2">
        <v>2.77</v>
      </c>
      <c r="H109" s="28">
        <v>5387.26</v>
      </c>
      <c r="I109" s="28">
        <v>5521.95</v>
      </c>
      <c r="J109" s="2">
        <v>21.61</v>
      </c>
      <c r="K109" s="2">
        <v>145.96</v>
      </c>
      <c r="L109" s="2">
        <v>-2.63</v>
      </c>
      <c r="M109" s="2">
        <v>-2.2</v>
      </c>
      <c r="N109" s="2">
        <v>1.44</v>
      </c>
      <c r="O109" s="2">
        <v>13.94</v>
      </c>
      <c r="P109" s="2">
        <v>363.6</v>
      </c>
      <c r="Q109" s="2">
        <f t="shared" si="1"/>
        <v>2.77</v>
      </c>
    </row>
    <row r="110" spans="7:17" ht="12.75">
      <c r="G110" s="2">
        <v>2.78</v>
      </c>
      <c r="H110" s="28">
        <v>5408.35</v>
      </c>
      <c r="I110" s="28">
        <v>5543.56</v>
      </c>
      <c r="J110" s="2">
        <v>21.62</v>
      </c>
      <c r="K110" s="2">
        <v>146.07</v>
      </c>
      <c r="L110" s="2">
        <v>-2.63</v>
      </c>
      <c r="M110" s="2">
        <v>-2.2</v>
      </c>
      <c r="N110" s="2">
        <v>1.44</v>
      </c>
      <c r="O110" s="2">
        <v>13.9</v>
      </c>
      <c r="P110" s="2">
        <v>362.41</v>
      </c>
      <c r="Q110" s="2">
        <f t="shared" si="1"/>
        <v>2.78</v>
      </c>
    </row>
    <row r="111" spans="7:17" ht="12.75">
      <c r="G111" s="2">
        <v>2.79</v>
      </c>
      <c r="H111" s="28">
        <v>5429.45</v>
      </c>
      <c r="I111" s="28">
        <v>5565.18</v>
      </c>
      <c r="J111" s="2">
        <v>21.63</v>
      </c>
      <c r="K111" s="2">
        <v>146.18</v>
      </c>
      <c r="L111" s="2">
        <v>-2.63</v>
      </c>
      <c r="M111" s="2">
        <v>-2.2</v>
      </c>
      <c r="N111" s="2">
        <v>1.45</v>
      </c>
      <c r="O111" s="2">
        <v>13.86</v>
      </c>
      <c r="P111" s="2">
        <v>361.22</v>
      </c>
      <c r="Q111" s="2">
        <f t="shared" si="1"/>
        <v>2.79</v>
      </c>
    </row>
    <row r="112" spans="7:17" ht="12.75">
      <c r="G112" s="2">
        <v>2.8</v>
      </c>
      <c r="H112" s="28">
        <v>5450.55</v>
      </c>
      <c r="I112" s="28">
        <v>5586.81</v>
      </c>
      <c r="J112" s="2">
        <v>21.64</v>
      </c>
      <c r="K112" s="2">
        <v>146.28</v>
      </c>
      <c r="L112" s="2">
        <v>-2.63</v>
      </c>
      <c r="M112" s="2">
        <v>-2.2</v>
      </c>
      <c r="N112" s="2">
        <v>1.45</v>
      </c>
      <c r="O112" s="2">
        <v>13.83</v>
      </c>
      <c r="P112" s="2">
        <v>360.04</v>
      </c>
      <c r="Q112" s="2">
        <f t="shared" si="1"/>
        <v>2.8</v>
      </c>
    </row>
    <row r="113" spans="7:17" ht="12.75">
      <c r="G113" s="2">
        <v>2.81</v>
      </c>
      <c r="H113" s="28">
        <v>5471.66</v>
      </c>
      <c r="I113" s="28">
        <v>5608.45</v>
      </c>
      <c r="J113" s="2">
        <v>21.65</v>
      </c>
      <c r="K113" s="2">
        <v>146.39</v>
      </c>
      <c r="L113" s="2">
        <v>-2.63</v>
      </c>
      <c r="M113" s="2">
        <v>-2.19</v>
      </c>
      <c r="N113" s="2">
        <v>1.46</v>
      </c>
      <c r="O113" s="2">
        <v>13.79</v>
      </c>
      <c r="P113" s="2">
        <v>358.87</v>
      </c>
      <c r="Q113" s="2">
        <f t="shared" si="1"/>
        <v>2.81</v>
      </c>
    </row>
    <row r="114" spans="7:17" ht="12.75">
      <c r="G114" s="2">
        <v>2.82</v>
      </c>
      <c r="H114" s="28">
        <v>5492.78</v>
      </c>
      <c r="I114" s="28">
        <v>5630.1</v>
      </c>
      <c r="J114" s="2">
        <v>21.66</v>
      </c>
      <c r="K114" s="2">
        <v>146.5</v>
      </c>
      <c r="L114" s="2">
        <v>-2.63</v>
      </c>
      <c r="M114" s="2">
        <v>-2.19</v>
      </c>
      <c r="N114" s="2">
        <v>1.47</v>
      </c>
      <c r="O114" s="2">
        <v>13.75</v>
      </c>
      <c r="P114" s="2">
        <v>357.71</v>
      </c>
      <c r="Q114" s="2">
        <f t="shared" si="1"/>
        <v>2.82</v>
      </c>
    </row>
    <row r="115" spans="7:17" ht="12.75">
      <c r="G115" s="2">
        <v>2.83</v>
      </c>
      <c r="H115" s="28">
        <v>5513.91</v>
      </c>
      <c r="I115" s="28">
        <v>5651.76</v>
      </c>
      <c r="J115" s="2">
        <v>21.67</v>
      </c>
      <c r="K115" s="2">
        <v>146.61</v>
      </c>
      <c r="L115" s="2">
        <v>-2.62</v>
      </c>
      <c r="M115" s="2">
        <v>-2.19</v>
      </c>
      <c r="N115" s="2">
        <v>1.47</v>
      </c>
      <c r="O115" s="2">
        <v>13.71</v>
      </c>
      <c r="P115" s="2">
        <v>356.55</v>
      </c>
      <c r="Q115" s="2">
        <f t="shared" si="1"/>
        <v>2.83</v>
      </c>
    </row>
    <row r="116" spans="7:17" ht="12.75">
      <c r="G116" s="2">
        <v>2.84</v>
      </c>
      <c r="H116" s="28">
        <v>5535.05</v>
      </c>
      <c r="I116" s="28">
        <v>5673.43</v>
      </c>
      <c r="J116" s="2">
        <v>21.68</v>
      </c>
      <c r="K116" s="2">
        <v>146.72</v>
      </c>
      <c r="L116" s="2">
        <v>-2.62</v>
      </c>
      <c r="M116" s="2">
        <v>-2.19</v>
      </c>
      <c r="N116" s="2">
        <v>1.48</v>
      </c>
      <c r="O116" s="2">
        <v>13.68</v>
      </c>
      <c r="P116" s="2">
        <v>355.39</v>
      </c>
      <c r="Q116" s="2">
        <f t="shared" si="1"/>
        <v>2.84</v>
      </c>
    </row>
    <row r="117" spans="7:17" ht="12.75">
      <c r="G117" s="2">
        <v>2.85</v>
      </c>
      <c r="H117" s="28">
        <v>5556.2</v>
      </c>
      <c r="I117" s="28">
        <v>5695.1</v>
      </c>
      <c r="J117" s="2">
        <v>21.68</v>
      </c>
      <c r="K117" s="2">
        <v>146.82</v>
      </c>
      <c r="L117" s="2">
        <v>-2.62</v>
      </c>
      <c r="M117" s="2">
        <v>-2.18</v>
      </c>
      <c r="N117" s="2">
        <v>1.48</v>
      </c>
      <c r="O117" s="2">
        <v>13.64</v>
      </c>
      <c r="P117" s="2">
        <v>354.25</v>
      </c>
      <c r="Q117" s="2">
        <f t="shared" si="1"/>
        <v>2.85</v>
      </c>
    </row>
    <row r="118" spans="7:17" ht="12.75">
      <c r="G118" s="2">
        <v>2.86</v>
      </c>
      <c r="H118" s="28">
        <v>5577.35</v>
      </c>
      <c r="I118" s="28">
        <v>5716.79</v>
      </c>
      <c r="J118" s="2">
        <v>21.69</v>
      </c>
      <c r="K118" s="2">
        <v>146.93</v>
      </c>
      <c r="L118" s="2">
        <v>-2.62</v>
      </c>
      <c r="M118" s="2">
        <v>-2.18</v>
      </c>
      <c r="N118" s="2">
        <v>1.49</v>
      </c>
      <c r="O118" s="2">
        <v>13.6</v>
      </c>
      <c r="P118" s="2">
        <v>353.11</v>
      </c>
      <c r="Q118" s="2">
        <f t="shared" si="1"/>
        <v>2.86</v>
      </c>
    </row>
    <row r="119" spans="7:17" ht="12.75">
      <c r="G119" s="2">
        <v>2.87</v>
      </c>
      <c r="H119" s="28">
        <v>5598.52</v>
      </c>
      <c r="I119" s="28">
        <v>5738.48</v>
      </c>
      <c r="J119" s="2">
        <v>21.7</v>
      </c>
      <c r="K119" s="2">
        <v>147.04</v>
      </c>
      <c r="L119" s="2">
        <v>-2.62</v>
      </c>
      <c r="M119" s="2">
        <v>-2.18</v>
      </c>
      <c r="N119" s="2">
        <v>1.49</v>
      </c>
      <c r="O119" s="2">
        <v>13.57</v>
      </c>
      <c r="P119" s="2">
        <v>351.97</v>
      </c>
      <c r="Q119" s="2">
        <f t="shared" si="1"/>
        <v>2.87</v>
      </c>
    </row>
    <row r="120" spans="7:17" ht="12.75">
      <c r="G120" s="2">
        <v>2.88</v>
      </c>
      <c r="H120" s="28">
        <v>5619.69</v>
      </c>
      <c r="I120" s="28">
        <v>5760.18</v>
      </c>
      <c r="J120" s="2">
        <v>21.71</v>
      </c>
      <c r="K120" s="2">
        <v>147.15</v>
      </c>
      <c r="L120" s="2">
        <v>-2.62</v>
      </c>
      <c r="M120" s="2">
        <v>-2.18</v>
      </c>
      <c r="N120" s="2">
        <v>1.5</v>
      </c>
      <c r="O120" s="2">
        <v>13.53</v>
      </c>
      <c r="P120" s="2">
        <v>350.84</v>
      </c>
      <c r="Q120" s="2">
        <f t="shared" si="1"/>
        <v>2.88</v>
      </c>
    </row>
    <row r="121" spans="7:17" ht="12.75">
      <c r="G121" s="2">
        <v>2.89</v>
      </c>
      <c r="H121" s="28">
        <v>5640.87</v>
      </c>
      <c r="I121" s="28">
        <v>5781.89</v>
      </c>
      <c r="J121" s="2">
        <v>21.72</v>
      </c>
      <c r="K121" s="2">
        <v>147.25</v>
      </c>
      <c r="L121" s="2">
        <v>-2.61</v>
      </c>
      <c r="M121" s="2">
        <v>-2.18</v>
      </c>
      <c r="N121" s="2">
        <v>1.5</v>
      </c>
      <c r="O121" s="2">
        <v>13.49</v>
      </c>
      <c r="P121" s="2">
        <v>349.72</v>
      </c>
      <c r="Q121" s="2">
        <f t="shared" si="1"/>
        <v>2.89</v>
      </c>
    </row>
    <row r="122" spans="7:17" ht="12.75">
      <c r="G122" s="2">
        <v>2.9</v>
      </c>
      <c r="H122" s="28">
        <v>5662.06</v>
      </c>
      <c r="I122" s="28">
        <v>5803.61</v>
      </c>
      <c r="J122" s="2">
        <v>21.73</v>
      </c>
      <c r="K122" s="2">
        <v>147.36</v>
      </c>
      <c r="L122" s="2">
        <v>-2.61</v>
      </c>
      <c r="M122" s="2">
        <v>-2.17</v>
      </c>
      <c r="N122" s="2">
        <v>1.51</v>
      </c>
      <c r="O122" s="2">
        <v>13.46</v>
      </c>
      <c r="P122" s="2">
        <v>348.6</v>
      </c>
      <c r="Q122" s="2">
        <f t="shared" si="1"/>
        <v>2.9</v>
      </c>
    </row>
    <row r="123" spans="7:17" ht="12.75">
      <c r="G123" s="2">
        <v>2.91</v>
      </c>
      <c r="H123" s="28">
        <v>5683.26</v>
      </c>
      <c r="I123" s="28">
        <v>5825.34</v>
      </c>
      <c r="J123" s="2">
        <v>21.74</v>
      </c>
      <c r="K123" s="2">
        <v>147.46</v>
      </c>
      <c r="L123" s="2">
        <v>-2.61</v>
      </c>
      <c r="M123" s="2">
        <v>-2.17</v>
      </c>
      <c r="N123" s="2">
        <v>1.51</v>
      </c>
      <c r="O123" s="2">
        <v>13.42</v>
      </c>
      <c r="P123" s="2">
        <v>347.49</v>
      </c>
      <c r="Q123" s="2">
        <f t="shared" si="1"/>
        <v>2.91</v>
      </c>
    </row>
    <row r="124" spans="7:17" ht="12.75">
      <c r="G124" s="2">
        <v>2.92</v>
      </c>
      <c r="H124" s="28">
        <v>5704.46</v>
      </c>
      <c r="I124" s="28">
        <v>5847.08</v>
      </c>
      <c r="J124" s="2">
        <v>21.74</v>
      </c>
      <c r="K124" s="2">
        <v>147.57</v>
      </c>
      <c r="L124" s="2">
        <v>-2.61</v>
      </c>
      <c r="M124" s="2">
        <v>-2.17</v>
      </c>
      <c r="N124" s="2">
        <v>1.52</v>
      </c>
      <c r="O124" s="2">
        <v>13.39</v>
      </c>
      <c r="P124" s="2">
        <v>346.38</v>
      </c>
      <c r="Q124" s="2">
        <f t="shared" si="1"/>
        <v>2.92</v>
      </c>
    </row>
    <row r="125" spans="7:17" ht="12.75">
      <c r="G125" s="2">
        <v>2.93</v>
      </c>
      <c r="H125" s="28">
        <v>5725.68</v>
      </c>
      <c r="I125" s="28">
        <v>5868.82</v>
      </c>
      <c r="J125" s="2">
        <v>21.75</v>
      </c>
      <c r="K125" s="2">
        <v>147.67</v>
      </c>
      <c r="L125" s="2">
        <v>-2.61</v>
      </c>
      <c r="M125" s="2">
        <v>-2.17</v>
      </c>
      <c r="N125" s="2">
        <v>1.52</v>
      </c>
      <c r="O125" s="2">
        <v>13.35</v>
      </c>
      <c r="P125" s="2">
        <v>345.28</v>
      </c>
      <c r="Q125" s="2">
        <f t="shared" si="1"/>
        <v>2.93</v>
      </c>
    </row>
    <row r="126" spans="7:17" ht="12.75">
      <c r="G126" s="2">
        <v>2.94</v>
      </c>
      <c r="H126" s="28">
        <v>5746.9</v>
      </c>
      <c r="I126" s="28">
        <v>5890.57</v>
      </c>
      <c r="J126" s="2">
        <v>21.76</v>
      </c>
      <c r="K126" s="2">
        <v>147.78</v>
      </c>
      <c r="L126" s="2">
        <v>-2.61</v>
      </c>
      <c r="M126" s="2">
        <v>-2.17</v>
      </c>
      <c r="N126" s="2">
        <v>1.53</v>
      </c>
      <c r="O126" s="2">
        <v>13.32</v>
      </c>
      <c r="P126" s="2">
        <v>344.19</v>
      </c>
      <c r="Q126" s="2">
        <f t="shared" si="1"/>
        <v>2.94</v>
      </c>
    </row>
    <row r="127" spans="7:17" ht="12.75">
      <c r="G127" s="2">
        <v>2.95</v>
      </c>
      <c r="H127" s="28">
        <v>5768.13</v>
      </c>
      <c r="I127" s="28">
        <v>5912.33</v>
      </c>
      <c r="J127" s="2">
        <v>21.77</v>
      </c>
      <c r="K127" s="2">
        <v>147.88</v>
      </c>
      <c r="L127" s="2">
        <v>-2.61</v>
      </c>
      <c r="M127" s="2">
        <v>-2.16</v>
      </c>
      <c r="N127" s="2">
        <v>1.53</v>
      </c>
      <c r="O127" s="2">
        <v>13.28</v>
      </c>
      <c r="P127" s="2">
        <v>343.1</v>
      </c>
      <c r="Q127" s="2">
        <f t="shared" si="1"/>
        <v>2.95</v>
      </c>
    </row>
    <row r="128" spans="7:17" ht="12.75">
      <c r="G128" s="2">
        <v>2.96</v>
      </c>
      <c r="H128" s="28">
        <v>5789.37</v>
      </c>
      <c r="I128" s="28">
        <v>5934.1</v>
      </c>
      <c r="J128" s="2">
        <v>21.78</v>
      </c>
      <c r="K128" s="2">
        <v>147.99</v>
      </c>
      <c r="L128" s="2">
        <v>-2.6</v>
      </c>
      <c r="M128" s="2">
        <v>-2.16</v>
      </c>
      <c r="N128" s="2">
        <v>1.54</v>
      </c>
      <c r="O128" s="2">
        <v>13.25</v>
      </c>
      <c r="P128" s="2">
        <v>342.02</v>
      </c>
      <c r="Q128" s="2">
        <f t="shared" si="1"/>
        <v>2.96</v>
      </c>
    </row>
    <row r="129" spans="7:17" ht="12.75">
      <c r="G129" s="2">
        <v>2.97</v>
      </c>
      <c r="H129" s="28">
        <v>5810.62</v>
      </c>
      <c r="I129" s="28">
        <v>5955.88</v>
      </c>
      <c r="J129" s="2">
        <v>21.79</v>
      </c>
      <c r="K129" s="2">
        <v>148.09</v>
      </c>
      <c r="L129" s="2">
        <v>-2.6</v>
      </c>
      <c r="M129" s="2">
        <v>-2.16</v>
      </c>
      <c r="N129" s="2">
        <v>1.54</v>
      </c>
      <c r="O129" s="2">
        <v>13.21</v>
      </c>
      <c r="P129" s="2">
        <v>340.95</v>
      </c>
      <c r="Q129" s="2">
        <f t="shared" si="1"/>
        <v>2.97</v>
      </c>
    </row>
    <row r="130" spans="7:17" ht="12.75">
      <c r="G130" s="2">
        <v>2.98</v>
      </c>
      <c r="H130" s="28">
        <v>5831.87</v>
      </c>
      <c r="I130" s="28">
        <v>5977.67</v>
      </c>
      <c r="J130" s="2">
        <v>21.79</v>
      </c>
      <c r="K130" s="2">
        <v>148.2</v>
      </c>
      <c r="L130" s="2">
        <v>-2.6</v>
      </c>
      <c r="M130" s="2">
        <v>-2.16</v>
      </c>
      <c r="N130" s="2">
        <v>1.55</v>
      </c>
      <c r="O130" s="2">
        <v>13.18</v>
      </c>
      <c r="P130" s="2">
        <v>339.88</v>
      </c>
      <c r="Q130" s="2">
        <f t="shared" si="1"/>
        <v>2.98</v>
      </c>
    </row>
    <row r="131" spans="7:17" ht="12.75">
      <c r="G131" s="2">
        <v>2.99</v>
      </c>
      <c r="H131" s="28">
        <v>5853.13</v>
      </c>
      <c r="I131" s="28">
        <v>5999.46</v>
      </c>
      <c r="J131" s="2">
        <v>21.8</v>
      </c>
      <c r="K131" s="2">
        <v>148.3</v>
      </c>
      <c r="L131" s="2">
        <v>-2.6</v>
      </c>
      <c r="M131" s="2">
        <v>-2.16</v>
      </c>
      <c r="N131" s="2">
        <v>1.56</v>
      </c>
      <c r="O131" s="2">
        <v>13.14</v>
      </c>
      <c r="P131" s="2">
        <v>338.81</v>
      </c>
      <c r="Q131" s="2">
        <f aca="true" t="shared" si="2" ref="Q131:Q194">G131</f>
        <v>2.99</v>
      </c>
    </row>
    <row r="132" spans="7:17" ht="12.75">
      <c r="G132" s="2">
        <v>3</v>
      </c>
      <c r="H132" s="28">
        <v>5874.41</v>
      </c>
      <c r="I132" s="28">
        <v>6021.27</v>
      </c>
      <c r="J132" s="2">
        <v>21.81</v>
      </c>
      <c r="K132" s="2">
        <v>148.4</v>
      </c>
      <c r="L132" s="2">
        <v>-2.6</v>
      </c>
      <c r="M132" s="2">
        <v>-2.15</v>
      </c>
      <c r="N132" s="2">
        <v>1.56</v>
      </c>
      <c r="O132" s="2">
        <v>13.11</v>
      </c>
      <c r="P132" s="2">
        <v>337.75</v>
      </c>
      <c r="Q132" s="2">
        <f t="shared" si="2"/>
        <v>3</v>
      </c>
    </row>
    <row r="133" spans="7:17" ht="12.75">
      <c r="G133" s="2">
        <v>3.01</v>
      </c>
      <c r="H133" s="28">
        <v>5895.68</v>
      </c>
      <c r="I133" s="28">
        <v>6043.08</v>
      </c>
      <c r="J133" s="2">
        <v>21.82</v>
      </c>
      <c r="K133" s="2">
        <v>148.51</v>
      </c>
      <c r="L133" s="2">
        <v>-2.6</v>
      </c>
      <c r="M133" s="2">
        <v>-2.15</v>
      </c>
      <c r="N133" s="2">
        <v>1.57</v>
      </c>
      <c r="O133" s="2">
        <v>13.08</v>
      </c>
      <c r="P133" s="2">
        <v>336.7</v>
      </c>
      <c r="Q133" s="2">
        <f t="shared" si="2"/>
        <v>3.01</v>
      </c>
    </row>
    <row r="134" spans="7:17" ht="12.75">
      <c r="G134" s="2">
        <v>3.02</v>
      </c>
      <c r="H134" s="28">
        <v>5916.97</v>
      </c>
      <c r="I134" s="28">
        <v>6064.9</v>
      </c>
      <c r="J134" s="2">
        <v>21.83</v>
      </c>
      <c r="K134" s="2">
        <v>148.61</v>
      </c>
      <c r="L134" s="2">
        <v>-2.59</v>
      </c>
      <c r="M134" s="2">
        <v>-2.15</v>
      </c>
      <c r="N134" s="2">
        <v>1.57</v>
      </c>
      <c r="O134" s="2">
        <v>13.04</v>
      </c>
      <c r="P134" s="2">
        <v>335.65</v>
      </c>
      <c r="Q134" s="2">
        <f t="shared" si="2"/>
        <v>3.02</v>
      </c>
    </row>
    <row r="135" spans="7:17" ht="12.75">
      <c r="G135" s="2">
        <v>3.03</v>
      </c>
      <c r="H135" s="28">
        <v>5938.27</v>
      </c>
      <c r="I135" s="28">
        <v>6086.72</v>
      </c>
      <c r="J135" s="2">
        <v>21.84</v>
      </c>
      <c r="K135" s="2">
        <v>148.71</v>
      </c>
      <c r="L135" s="2">
        <v>-2.59</v>
      </c>
      <c r="M135" s="2">
        <v>-2.15</v>
      </c>
      <c r="N135" s="2">
        <v>1.58</v>
      </c>
      <c r="O135" s="2">
        <v>13.01</v>
      </c>
      <c r="P135" s="2">
        <v>334.61</v>
      </c>
      <c r="Q135" s="2">
        <f t="shared" si="2"/>
        <v>3.03</v>
      </c>
    </row>
    <row r="136" spans="7:17" ht="12.75">
      <c r="G136" s="2">
        <v>3.04</v>
      </c>
      <c r="H136" s="28">
        <v>5959.57</v>
      </c>
      <c r="I136" s="28">
        <v>6108.56</v>
      </c>
      <c r="J136" s="2">
        <v>21.84</v>
      </c>
      <c r="K136" s="2">
        <v>148.81</v>
      </c>
      <c r="L136" s="2">
        <v>-2.59</v>
      </c>
      <c r="M136" s="2">
        <v>-2.15</v>
      </c>
      <c r="N136" s="2">
        <v>1.58</v>
      </c>
      <c r="O136" s="2">
        <v>12.98</v>
      </c>
      <c r="P136" s="2">
        <v>333.58</v>
      </c>
      <c r="Q136" s="2">
        <f t="shared" si="2"/>
        <v>3.04</v>
      </c>
    </row>
    <row r="137" spans="7:17" ht="12.75">
      <c r="G137" s="2">
        <v>3.05</v>
      </c>
      <c r="H137" s="28">
        <v>5980.88</v>
      </c>
      <c r="I137" s="28">
        <v>6130.4</v>
      </c>
      <c r="J137" s="2">
        <v>21.85</v>
      </c>
      <c r="K137" s="2">
        <v>148.92</v>
      </c>
      <c r="L137" s="2">
        <v>-2.59</v>
      </c>
      <c r="M137" s="2">
        <v>-2.14</v>
      </c>
      <c r="N137" s="2">
        <v>1.59</v>
      </c>
      <c r="O137" s="2">
        <v>12.95</v>
      </c>
      <c r="P137" s="2">
        <v>332.55</v>
      </c>
      <c r="Q137" s="2">
        <f t="shared" si="2"/>
        <v>3.05</v>
      </c>
    </row>
    <row r="138" spans="7:17" ht="12.75">
      <c r="G138" s="2">
        <v>3.06</v>
      </c>
      <c r="H138" s="28">
        <v>6002.2</v>
      </c>
      <c r="I138" s="28">
        <v>6152.26</v>
      </c>
      <c r="J138" s="2">
        <v>21.86</v>
      </c>
      <c r="K138" s="2">
        <v>149.02</v>
      </c>
      <c r="L138" s="2">
        <v>-2.59</v>
      </c>
      <c r="M138" s="2">
        <v>-2.14</v>
      </c>
      <c r="N138" s="2">
        <v>1.59</v>
      </c>
      <c r="O138" s="2">
        <v>12.91</v>
      </c>
      <c r="P138" s="2">
        <v>331.53</v>
      </c>
      <c r="Q138" s="2">
        <f t="shared" si="2"/>
        <v>3.06</v>
      </c>
    </row>
    <row r="139" spans="7:17" ht="12.75">
      <c r="G139" s="2">
        <v>3.07</v>
      </c>
      <c r="H139" s="28">
        <v>6023.53</v>
      </c>
      <c r="I139" s="28">
        <v>6174.12</v>
      </c>
      <c r="J139" s="2">
        <v>21.87</v>
      </c>
      <c r="K139" s="2">
        <v>149.12</v>
      </c>
      <c r="L139" s="2">
        <v>-2.59</v>
      </c>
      <c r="M139" s="2">
        <v>-2.14</v>
      </c>
      <c r="N139" s="2">
        <v>1.6</v>
      </c>
      <c r="O139" s="2">
        <v>12.88</v>
      </c>
      <c r="P139" s="2">
        <v>330.51</v>
      </c>
      <c r="Q139" s="2">
        <f t="shared" si="2"/>
        <v>3.07</v>
      </c>
    </row>
    <row r="140" spans="7:17" ht="12.75">
      <c r="G140" s="2">
        <v>3.08</v>
      </c>
      <c r="H140" s="28">
        <v>6044.86</v>
      </c>
      <c r="I140" s="28">
        <v>6195.98</v>
      </c>
      <c r="J140" s="2">
        <v>21.88</v>
      </c>
      <c r="K140" s="2">
        <v>149.22</v>
      </c>
      <c r="L140" s="2">
        <v>-2.58</v>
      </c>
      <c r="M140" s="2">
        <v>-2.14</v>
      </c>
      <c r="N140" s="2">
        <v>1.6</v>
      </c>
      <c r="O140" s="2">
        <v>12.85</v>
      </c>
      <c r="P140" s="2">
        <v>329.5</v>
      </c>
      <c r="Q140" s="2">
        <f t="shared" si="2"/>
        <v>3.08</v>
      </c>
    </row>
    <row r="141" spans="7:17" ht="12.75">
      <c r="G141" s="2">
        <v>3.09</v>
      </c>
      <c r="H141" s="28">
        <v>6066.21</v>
      </c>
      <c r="I141" s="28">
        <v>6217.86</v>
      </c>
      <c r="J141" s="2">
        <v>21.88</v>
      </c>
      <c r="K141" s="2">
        <v>149.32</v>
      </c>
      <c r="L141" s="2">
        <v>-2.58</v>
      </c>
      <c r="M141" s="2">
        <v>-2.14</v>
      </c>
      <c r="N141" s="2">
        <v>1.61</v>
      </c>
      <c r="O141" s="2">
        <v>12.82</v>
      </c>
      <c r="P141" s="2">
        <v>328.49</v>
      </c>
      <c r="Q141" s="2">
        <f t="shared" si="2"/>
        <v>3.09</v>
      </c>
    </row>
    <row r="142" spans="7:17" ht="12.75">
      <c r="G142" s="2">
        <v>3.1</v>
      </c>
      <c r="H142" s="28">
        <v>6087.56</v>
      </c>
      <c r="I142" s="28">
        <v>6239.75</v>
      </c>
      <c r="J142" s="2">
        <v>21.89</v>
      </c>
      <c r="K142" s="2">
        <v>149.42</v>
      </c>
      <c r="L142" s="2">
        <v>-2.58</v>
      </c>
      <c r="M142" s="2">
        <v>-2.13</v>
      </c>
      <c r="N142" s="2">
        <v>1.61</v>
      </c>
      <c r="O142" s="2">
        <v>12.79</v>
      </c>
      <c r="P142" s="2">
        <v>327.49</v>
      </c>
      <c r="Q142" s="2">
        <f t="shared" si="2"/>
        <v>3.1</v>
      </c>
    </row>
    <row r="143" spans="7:17" ht="12.75">
      <c r="G143" s="2">
        <v>3.11</v>
      </c>
      <c r="H143" s="28">
        <v>6108.92</v>
      </c>
      <c r="I143" s="28">
        <v>6261.64</v>
      </c>
      <c r="J143" s="2">
        <v>21.9</v>
      </c>
      <c r="K143" s="2">
        <v>149.53</v>
      </c>
      <c r="L143" s="2">
        <v>-2.58</v>
      </c>
      <c r="M143" s="2">
        <v>-2.13</v>
      </c>
      <c r="N143" s="2">
        <v>1.62</v>
      </c>
      <c r="O143" s="2">
        <v>12.76</v>
      </c>
      <c r="P143" s="2">
        <v>326.49</v>
      </c>
      <c r="Q143" s="2">
        <f t="shared" si="2"/>
        <v>3.11</v>
      </c>
    </row>
    <row r="144" spans="7:17" ht="12.75">
      <c r="G144" s="2">
        <v>3.12</v>
      </c>
      <c r="H144" s="28">
        <v>6130.28</v>
      </c>
      <c r="I144" s="28">
        <v>6283.54</v>
      </c>
      <c r="J144" s="2">
        <v>21.91</v>
      </c>
      <c r="K144" s="2">
        <v>149.63</v>
      </c>
      <c r="L144" s="2">
        <v>-2.58</v>
      </c>
      <c r="M144" s="2">
        <v>-2.13</v>
      </c>
      <c r="N144" s="2">
        <v>1.62</v>
      </c>
      <c r="O144" s="2">
        <v>12.73</v>
      </c>
      <c r="P144" s="2">
        <v>325.51</v>
      </c>
      <c r="Q144" s="2">
        <f t="shared" si="2"/>
        <v>3.12</v>
      </c>
    </row>
    <row r="145" spans="7:17" ht="12.75">
      <c r="G145" s="2">
        <v>3.13</v>
      </c>
      <c r="H145" s="28">
        <v>6151.66</v>
      </c>
      <c r="I145" s="28">
        <v>6305.45</v>
      </c>
      <c r="J145" s="2">
        <v>21.92</v>
      </c>
      <c r="K145" s="2">
        <v>149.73</v>
      </c>
      <c r="L145" s="2">
        <v>-2.58</v>
      </c>
      <c r="M145" s="2">
        <v>-2.13</v>
      </c>
      <c r="N145" s="2">
        <v>1.63</v>
      </c>
      <c r="O145" s="2">
        <v>12.69</v>
      </c>
      <c r="P145" s="2">
        <v>324.52</v>
      </c>
      <c r="Q145" s="2">
        <f t="shared" si="2"/>
        <v>3.13</v>
      </c>
    </row>
    <row r="146" spans="7:17" ht="12.75">
      <c r="G146" s="2">
        <v>3.14</v>
      </c>
      <c r="H146" s="28">
        <v>6173.04</v>
      </c>
      <c r="I146" s="28">
        <v>6327.36</v>
      </c>
      <c r="J146" s="2">
        <v>21.92</v>
      </c>
      <c r="K146" s="2">
        <v>149.83</v>
      </c>
      <c r="L146" s="2">
        <v>-2.58</v>
      </c>
      <c r="M146" s="2">
        <v>-2.13</v>
      </c>
      <c r="N146" s="2">
        <v>1.63</v>
      </c>
      <c r="O146" s="2">
        <v>12.66</v>
      </c>
      <c r="P146" s="2">
        <v>323.54</v>
      </c>
      <c r="Q146" s="2">
        <f t="shared" si="2"/>
        <v>3.14</v>
      </c>
    </row>
    <row r="147" spans="7:17" ht="12.75">
      <c r="G147" s="2">
        <v>3.15</v>
      </c>
      <c r="H147" s="28">
        <v>6194.43</v>
      </c>
      <c r="I147" s="28">
        <v>6349.29</v>
      </c>
      <c r="J147" s="2">
        <v>21.93</v>
      </c>
      <c r="K147" s="2">
        <v>149.93</v>
      </c>
      <c r="L147" s="2">
        <v>-2.57</v>
      </c>
      <c r="M147" s="2">
        <v>-2.12</v>
      </c>
      <c r="N147" s="2">
        <v>1.64</v>
      </c>
      <c r="O147" s="2">
        <v>12.63</v>
      </c>
      <c r="P147" s="2">
        <v>322.57</v>
      </c>
      <c r="Q147" s="2">
        <f t="shared" si="2"/>
        <v>3.15</v>
      </c>
    </row>
    <row r="148" spans="7:17" ht="12.75">
      <c r="G148" s="2">
        <v>3.16</v>
      </c>
      <c r="H148" s="28">
        <v>6215.82</v>
      </c>
      <c r="I148" s="28">
        <v>6371.22</v>
      </c>
      <c r="J148" s="2">
        <v>21.94</v>
      </c>
      <c r="K148" s="2">
        <v>150.03</v>
      </c>
      <c r="L148" s="2">
        <v>-2.57</v>
      </c>
      <c r="M148" s="2">
        <v>-2.12</v>
      </c>
      <c r="N148" s="2">
        <v>1.65</v>
      </c>
      <c r="O148" s="2">
        <v>12.6</v>
      </c>
      <c r="P148" s="2">
        <v>321.6</v>
      </c>
      <c r="Q148" s="2">
        <f t="shared" si="2"/>
        <v>3.16</v>
      </c>
    </row>
    <row r="149" spans="7:17" ht="12.75">
      <c r="G149" s="2">
        <v>3.17</v>
      </c>
      <c r="H149" s="28">
        <v>6237.23</v>
      </c>
      <c r="I149" s="28">
        <v>6393.16</v>
      </c>
      <c r="J149" s="2">
        <v>21.95</v>
      </c>
      <c r="K149" s="2">
        <v>150.13</v>
      </c>
      <c r="L149" s="2">
        <v>-2.57</v>
      </c>
      <c r="M149" s="2">
        <v>-2.12</v>
      </c>
      <c r="N149" s="2">
        <v>1.65</v>
      </c>
      <c r="O149" s="2">
        <v>12.57</v>
      </c>
      <c r="P149" s="2">
        <v>320.64</v>
      </c>
      <c r="Q149" s="2">
        <f t="shared" si="2"/>
        <v>3.17</v>
      </c>
    </row>
    <row r="150" spans="7:17" ht="12.75">
      <c r="G150" s="2">
        <v>3.18</v>
      </c>
      <c r="H150" s="28">
        <v>6258.64</v>
      </c>
      <c r="I150" s="28">
        <v>6415.11</v>
      </c>
      <c r="J150" s="2">
        <v>21.96</v>
      </c>
      <c r="K150" s="2">
        <v>150.22</v>
      </c>
      <c r="L150" s="2">
        <v>-2.57</v>
      </c>
      <c r="M150" s="2">
        <v>-2.12</v>
      </c>
      <c r="N150" s="2">
        <v>1.66</v>
      </c>
      <c r="O150" s="2">
        <v>12.54</v>
      </c>
      <c r="P150" s="2">
        <v>319.69</v>
      </c>
      <c r="Q150" s="2">
        <f t="shared" si="2"/>
        <v>3.18</v>
      </c>
    </row>
    <row r="151" spans="7:17" ht="12.75">
      <c r="G151" s="2">
        <v>3.19</v>
      </c>
      <c r="H151" s="28">
        <v>6280.06</v>
      </c>
      <c r="I151" s="28">
        <v>6437.06</v>
      </c>
      <c r="J151" s="2">
        <v>21.96</v>
      </c>
      <c r="K151" s="2">
        <v>150.32</v>
      </c>
      <c r="L151" s="2">
        <v>-2.57</v>
      </c>
      <c r="M151" s="2">
        <v>-2.12</v>
      </c>
      <c r="N151" s="2">
        <v>1.66</v>
      </c>
      <c r="O151" s="2">
        <v>12.52</v>
      </c>
      <c r="P151" s="2">
        <v>318.74</v>
      </c>
      <c r="Q151" s="2">
        <f t="shared" si="2"/>
        <v>3.19</v>
      </c>
    </row>
    <row r="152" spans="7:17" ht="12.75">
      <c r="G152" s="2">
        <v>3.2</v>
      </c>
      <c r="H152" s="28">
        <v>6301.49</v>
      </c>
      <c r="I152" s="28">
        <v>6459.03</v>
      </c>
      <c r="J152" s="2">
        <v>21.97</v>
      </c>
      <c r="K152" s="2">
        <v>150.42</v>
      </c>
      <c r="L152" s="2">
        <v>-2.57</v>
      </c>
      <c r="M152" s="2">
        <v>-2.11</v>
      </c>
      <c r="N152" s="2">
        <v>1.67</v>
      </c>
      <c r="O152" s="2">
        <v>12.49</v>
      </c>
      <c r="P152" s="2">
        <v>317.79</v>
      </c>
      <c r="Q152" s="2">
        <f t="shared" si="2"/>
        <v>3.2</v>
      </c>
    </row>
    <row r="153" spans="7:17" ht="12.75">
      <c r="G153" s="2">
        <v>3.21</v>
      </c>
      <c r="H153" s="28">
        <v>6322.92</v>
      </c>
      <c r="I153" s="28">
        <v>6481</v>
      </c>
      <c r="J153" s="2">
        <v>21.98</v>
      </c>
      <c r="K153" s="2">
        <v>150.52</v>
      </c>
      <c r="L153" s="2">
        <v>-2.56</v>
      </c>
      <c r="M153" s="2">
        <v>-2.11</v>
      </c>
      <c r="N153" s="2">
        <v>1.67</v>
      </c>
      <c r="O153" s="2">
        <v>12.46</v>
      </c>
      <c r="P153" s="2">
        <v>316.85</v>
      </c>
      <c r="Q153" s="2">
        <f t="shared" si="2"/>
        <v>3.21</v>
      </c>
    </row>
    <row r="154" spans="7:17" ht="12.75">
      <c r="G154" s="2">
        <v>3.22</v>
      </c>
      <c r="H154" s="28">
        <v>6344.37</v>
      </c>
      <c r="I154" s="28">
        <v>6502.97</v>
      </c>
      <c r="J154" s="2">
        <v>21.99</v>
      </c>
      <c r="K154" s="2">
        <v>150.62</v>
      </c>
      <c r="L154" s="2">
        <v>-2.56</v>
      </c>
      <c r="M154" s="2">
        <v>-2.11</v>
      </c>
      <c r="N154" s="2">
        <v>1.68</v>
      </c>
      <c r="O154" s="2">
        <v>12.43</v>
      </c>
      <c r="P154" s="2">
        <v>315.92</v>
      </c>
      <c r="Q154" s="2">
        <f t="shared" si="2"/>
        <v>3.22</v>
      </c>
    </row>
    <row r="155" spans="7:17" ht="12.75">
      <c r="G155" s="2">
        <v>3.23</v>
      </c>
      <c r="H155" s="28">
        <v>6365.82</v>
      </c>
      <c r="I155" s="28">
        <v>6524.96</v>
      </c>
      <c r="J155" s="2">
        <v>21.99</v>
      </c>
      <c r="K155" s="2">
        <v>150.72</v>
      </c>
      <c r="L155" s="2">
        <v>-2.56</v>
      </c>
      <c r="M155" s="2">
        <v>-2.11</v>
      </c>
      <c r="N155" s="2">
        <v>1.68</v>
      </c>
      <c r="O155" s="2">
        <v>12.4</v>
      </c>
      <c r="P155" s="2">
        <v>314.99</v>
      </c>
      <c r="Q155" s="2">
        <f t="shared" si="2"/>
        <v>3.23</v>
      </c>
    </row>
    <row r="156" spans="7:17" ht="12.75">
      <c r="G156" s="2">
        <v>3.24</v>
      </c>
      <c r="H156" s="28">
        <v>6387.27</v>
      </c>
      <c r="I156" s="28">
        <v>6546.95</v>
      </c>
      <c r="J156" s="2">
        <v>22</v>
      </c>
      <c r="K156" s="2">
        <v>150.82</v>
      </c>
      <c r="L156" s="2">
        <v>-2.56</v>
      </c>
      <c r="M156" s="2">
        <v>-2.11</v>
      </c>
      <c r="N156" s="2">
        <v>1.69</v>
      </c>
      <c r="O156" s="2">
        <v>12.37</v>
      </c>
      <c r="P156" s="2">
        <v>314.07</v>
      </c>
      <c r="Q156" s="2">
        <f t="shared" si="2"/>
        <v>3.24</v>
      </c>
    </row>
    <row r="157" spans="7:17" ht="12.75">
      <c r="G157" s="2">
        <v>3.25</v>
      </c>
      <c r="H157" s="28">
        <v>6408.74</v>
      </c>
      <c r="I157" s="28">
        <v>6568.96</v>
      </c>
      <c r="J157" s="2">
        <v>22.01</v>
      </c>
      <c r="K157" s="2">
        <v>150.91</v>
      </c>
      <c r="L157" s="2">
        <v>-2.56</v>
      </c>
      <c r="M157" s="2">
        <v>-2.1</v>
      </c>
      <c r="N157" s="2">
        <v>1.69</v>
      </c>
      <c r="O157" s="2">
        <v>12.34</v>
      </c>
      <c r="P157" s="2">
        <v>313.15</v>
      </c>
      <c r="Q157" s="2">
        <f t="shared" si="2"/>
        <v>3.25</v>
      </c>
    </row>
    <row r="158" spans="7:17" ht="12.75">
      <c r="G158" s="2">
        <v>3.26</v>
      </c>
      <c r="H158" s="28">
        <v>6430.21</v>
      </c>
      <c r="I158" s="28">
        <v>6590.97</v>
      </c>
      <c r="J158" s="2">
        <v>22.02</v>
      </c>
      <c r="K158" s="2">
        <v>151.01</v>
      </c>
      <c r="L158" s="2">
        <v>-2.56</v>
      </c>
      <c r="M158" s="2">
        <v>-2.1</v>
      </c>
      <c r="N158" s="2">
        <v>1.7</v>
      </c>
      <c r="O158" s="2">
        <v>12.31</v>
      </c>
      <c r="P158" s="2">
        <v>312.23</v>
      </c>
      <c r="Q158" s="2">
        <f t="shared" si="2"/>
        <v>3.26</v>
      </c>
    </row>
    <row r="159" spans="7:17" ht="12.75">
      <c r="G159" s="2">
        <v>3.27</v>
      </c>
      <c r="H159" s="28">
        <v>6451.69</v>
      </c>
      <c r="I159" s="28">
        <v>6612.98</v>
      </c>
      <c r="J159" s="2">
        <v>22.02</v>
      </c>
      <c r="K159" s="2">
        <v>151.11</v>
      </c>
      <c r="L159" s="2">
        <v>-2.56</v>
      </c>
      <c r="M159" s="2">
        <v>-2.1</v>
      </c>
      <c r="N159" s="2">
        <v>1.7</v>
      </c>
      <c r="O159" s="2">
        <v>12.29</v>
      </c>
      <c r="P159" s="2">
        <v>311.33</v>
      </c>
      <c r="Q159" s="2">
        <f t="shared" si="2"/>
        <v>3.27</v>
      </c>
    </row>
    <row r="160" spans="7:17" ht="12.75">
      <c r="G160" s="2">
        <v>3.28</v>
      </c>
      <c r="H160" s="28">
        <v>6473.18</v>
      </c>
      <c r="I160" s="28">
        <v>6635.01</v>
      </c>
      <c r="J160" s="2">
        <v>22.03</v>
      </c>
      <c r="K160" s="2">
        <v>151.21</v>
      </c>
      <c r="L160" s="2">
        <v>-2.55</v>
      </c>
      <c r="M160" s="2">
        <v>-2.1</v>
      </c>
      <c r="N160" s="2">
        <v>1.71</v>
      </c>
      <c r="O160" s="2">
        <v>12.26</v>
      </c>
      <c r="P160" s="2">
        <v>310.43</v>
      </c>
      <c r="Q160" s="2">
        <f t="shared" si="2"/>
        <v>3.28</v>
      </c>
    </row>
    <row r="161" spans="7:17" ht="12.75">
      <c r="G161" s="2">
        <v>3.29</v>
      </c>
      <c r="H161" s="28">
        <v>6494.67</v>
      </c>
      <c r="I161" s="28">
        <v>6657.04</v>
      </c>
      <c r="J161" s="2">
        <v>22.04</v>
      </c>
      <c r="K161" s="2">
        <v>151.3</v>
      </c>
      <c r="L161" s="2">
        <v>-2.55</v>
      </c>
      <c r="M161" s="2">
        <v>-2.1</v>
      </c>
      <c r="N161" s="2">
        <v>1.71</v>
      </c>
      <c r="O161" s="2">
        <v>12.23</v>
      </c>
      <c r="P161" s="2">
        <v>309.53</v>
      </c>
      <c r="Q161" s="2">
        <f t="shared" si="2"/>
        <v>3.29</v>
      </c>
    </row>
    <row r="162" spans="7:17" ht="12.75">
      <c r="G162" s="2">
        <v>3.3</v>
      </c>
      <c r="H162" s="28">
        <v>6516.17</v>
      </c>
      <c r="I162" s="28">
        <v>6679.08</v>
      </c>
      <c r="J162" s="2">
        <v>22.05</v>
      </c>
      <c r="K162" s="2">
        <v>151.4</v>
      </c>
      <c r="L162" s="2">
        <v>-2.55</v>
      </c>
      <c r="M162" s="2">
        <v>-2.09</v>
      </c>
      <c r="N162" s="2">
        <v>1.72</v>
      </c>
      <c r="O162" s="2">
        <v>12.2</v>
      </c>
      <c r="P162" s="2">
        <v>308.64</v>
      </c>
      <c r="Q162" s="2">
        <f t="shared" si="2"/>
        <v>3.3</v>
      </c>
    </row>
    <row r="163" spans="7:17" ht="12.75">
      <c r="G163" s="2">
        <v>3.31</v>
      </c>
      <c r="H163" s="28">
        <v>6537.68</v>
      </c>
      <c r="I163" s="28">
        <v>6701.12</v>
      </c>
      <c r="J163" s="2">
        <v>22.05</v>
      </c>
      <c r="K163" s="2">
        <v>151.5</v>
      </c>
      <c r="L163" s="2">
        <v>-2.55</v>
      </c>
      <c r="M163" s="2">
        <v>-2.09</v>
      </c>
      <c r="N163" s="2">
        <v>1.72</v>
      </c>
      <c r="O163" s="2">
        <v>12.18</v>
      </c>
      <c r="P163" s="2">
        <v>307.75</v>
      </c>
      <c r="Q163" s="2">
        <f t="shared" si="2"/>
        <v>3.31</v>
      </c>
    </row>
    <row r="164" spans="7:17" ht="12.75">
      <c r="G164" s="2">
        <v>3.32</v>
      </c>
      <c r="H164" s="28">
        <v>6559.2</v>
      </c>
      <c r="I164" s="28">
        <v>6723.18</v>
      </c>
      <c r="J164" s="2">
        <v>22.06</v>
      </c>
      <c r="K164" s="2">
        <v>151.59</v>
      </c>
      <c r="L164" s="2">
        <v>-2.55</v>
      </c>
      <c r="M164" s="2">
        <v>-2.09</v>
      </c>
      <c r="N164" s="2">
        <v>1.73</v>
      </c>
      <c r="O164" s="2">
        <v>12.15</v>
      </c>
      <c r="P164" s="2">
        <v>306.87</v>
      </c>
      <c r="Q164" s="2">
        <f t="shared" si="2"/>
        <v>3.32</v>
      </c>
    </row>
    <row r="165" spans="7:17" ht="12.75">
      <c r="G165" s="2">
        <v>3.33</v>
      </c>
      <c r="H165" s="28">
        <v>6580.72</v>
      </c>
      <c r="I165" s="28">
        <v>6745.24</v>
      </c>
      <c r="J165" s="2">
        <v>22.07</v>
      </c>
      <c r="K165" s="2">
        <v>151.69</v>
      </c>
      <c r="L165" s="2">
        <v>-2.55</v>
      </c>
      <c r="M165" s="2">
        <v>-2.09</v>
      </c>
      <c r="N165" s="2">
        <v>1.74</v>
      </c>
      <c r="O165" s="2">
        <v>12.12</v>
      </c>
      <c r="P165" s="2">
        <v>306</v>
      </c>
      <c r="Q165" s="2">
        <f t="shared" si="2"/>
        <v>3.33</v>
      </c>
    </row>
    <row r="166" spans="7:17" ht="12.75">
      <c r="G166" s="2">
        <v>3.34</v>
      </c>
      <c r="H166" s="28">
        <v>6602.25</v>
      </c>
      <c r="I166" s="28">
        <v>6767.31</v>
      </c>
      <c r="J166" s="2">
        <v>22.08</v>
      </c>
      <c r="K166" s="2">
        <v>151.79</v>
      </c>
      <c r="L166" s="2">
        <v>-2.54</v>
      </c>
      <c r="M166" s="2">
        <v>-2.09</v>
      </c>
      <c r="N166" s="2">
        <v>1.74</v>
      </c>
      <c r="O166" s="2">
        <v>12.1</v>
      </c>
      <c r="P166" s="2">
        <v>305.12</v>
      </c>
      <c r="Q166" s="2">
        <f t="shared" si="2"/>
        <v>3.34</v>
      </c>
    </row>
    <row r="167" spans="7:17" ht="12.75">
      <c r="G167" s="2">
        <v>3.35</v>
      </c>
      <c r="H167" s="28">
        <v>6623.79</v>
      </c>
      <c r="I167" s="28">
        <v>6789.38</v>
      </c>
      <c r="J167" s="2">
        <v>22.08</v>
      </c>
      <c r="K167" s="2">
        <v>151.88</v>
      </c>
      <c r="L167" s="2">
        <v>-2.54</v>
      </c>
      <c r="M167" s="2">
        <v>-2.08</v>
      </c>
      <c r="N167" s="2">
        <v>1.75</v>
      </c>
      <c r="O167" s="2">
        <v>12.07</v>
      </c>
      <c r="P167" s="2">
        <v>304.26</v>
      </c>
      <c r="Q167" s="2">
        <f t="shared" si="2"/>
        <v>3.35</v>
      </c>
    </row>
    <row r="168" spans="7:17" ht="12.75">
      <c r="G168" s="2">
        <v>3.36</v>
      </c>
      <c r="H168" s="28">
        <v>6645.34</v>
      </c>
      <c r="I168" s="28">
        <v>6811.47</v>
      </c>
      <c r="J168" s="2">
        <v>22.09</v>
      </c>
      <c r="K168" s="2">
        <v>151.98</v>
      </c>
      <c r="L168" s="2">
        <v>-2.54</v>
      </c>
      <c r="M168" s="2">
        <v>-2.08</v>
      </c>
      <c r="N168" s="2">
        <v>1.75</v>
      </c>
      <c r="O168" s="2">
        <v>12.05</v>
      </c>
      <c r="P168" s="2">
        <v>303.4</v>
      </c>
      <c r="Q168" s="2">
        <f t="shared" si="2"/>
        <v>3.36</v>
      </c>
    </row>
    <row r="169" spans="7:17" ht="12.75">
      <c r="G169" s="2">
        <v>3.37</v>
      </c>
      <c r="H169" s="28">
        <v>6666.89</v>
      </c>
      <c r="I169" s="28">
        <v>6833.56</v>
      </c>
      <c r="J169" s="2">
        <v>22.1</v>
      </c>
      <c r="K169" s="2">
        <v>152.07</v>
      </c>
      <c r="L169" s="2">
        <v>-2.54</v>
      </c>
      <c r="M169" s="2">
        <v>-2.08</v>
      </c>
      <c r="N169" s="2">
        <v>1.76</v>
      </c>
      <c r="O169" s="2">
        <v>12.02</v>
      </c>
      <c r="P169" s="2">
        <v>302.54</v>
      </c>
      <c r="Q169" s="2">
        <f t="shared" si="2"/>
        <v>3.37</v>
      </c>
    </row>
    <row r="170" spans="7:17" ht="12.75">
      <c r="G170" s="2">
        <v>3.38</v>
      </c>
      <c r="H170" s="28">
        <v>6688.45</v>
      </c>
      <c r="I170" s="28">
        <v>6855.66</v>
      </c>
      <c r="J170" s="2">
        <v>22.11</v>
      </c>
      <c r="K170" s="2">
        <v>152.17</v>
      </c>
      <c r="L170" s="2">
        <v>-2.54</v>
      </c>
      <c r="M170" s="2">
        <v>-2.08</v>
      </c>
      <c r="N170" s="2">
        <v>1.76</v>
      </c>
      <c r="O170" s="2">
        <v>11.99</v>
      </c>
      <c r="P170" s="2">
        <v>301.69</v>
      </c>
      <c r="Q170" s="2">
        <f t="shared" si="2"/>
        <v>3.38</v>
      </c>
    </row>
    <row r="171" spans="7:17" ht="12.75">
      <c r="G171" s="2">
        <v>3.39</v>
      </c>
      <c r="H171" s="28">
        <v>6710.01</v>
      </c>
      <c r="I171" s="28">
        <v>6877.76</v>
      </c>
      <c r="J171" s="2">
        <v>22.11</v>
      </c>
      <c r="K171" s="2">
        <v>152.26</v>
      </c>
      <c r="L171" s="2">
        <v>-2.54</v>
      </c>
      <c r="M171" s="2">
        <v>-2.08</v>
      </c>
      <c r="N171" s="2">
        <v>1.77</v>
      </c>
      <c r="O171" s="2">
        <v>11.97</v>
      </c>
      <c r="P171" s="2">
        <v>300.85</v>
      </c>
      <c r="Q171" s="2">
        <f t="shared" si="2"/>
        <v>3.39</v>
      </c>
    </row>
    <row r="172" spans="7:17" ht="12.75">
      <c r="G172" s="2">
        <v>3.4</v>
      </c>
      <c r="H172" s="28">
        <v>6731.59</v>
      </c>
      <c r="I172" s="28">
        <v>6899.88</v>
      </c>
      <c r="J172" s="2">
        <v>22.12</v>
      </c>
      <c r="K172" s="2">
        <v>152.36</v>
      </c>
      <c r="L172" s="2">
        <v>-2.54</v>
      </c>
      <c r="M172" s="2">
        <v>-2.07</v>
      </c>
      <c r="N172" s="2">
        <v>1.77</v>
      </c>
      <c r="O172" s="2">
        <v>11.94</v>
      </c>
      <c r="P172" s="2">
        <v>300.01</v>
      </c>
      <c r="Q172" s="2">
        <f t="shared" si="2"/>
        <v>3.4</v>
      </c>
    </row>
    <row r="173" spans="7:17" ht="12.75">
      <c r="G173" s="2">
        <v>3.41</v>
      </c>
      <c r="H173" s="28">
        <v>6753.17</v>
      </c>
      <c r="I173" s="28">
        <v>6922</v>
      </c>
      <c r="J173" s="2">
        <v>22.13</v>
      </c>
      <c r="K173" s="2">
        <v>152.45</v>
      </c>
      <c r="L173" s="2">
        <v>-2.53</v>
      </c>
      <c r="M173" s="2">
        <v>-2.07</v>
      </c>
      <c r="N173" s="2">
        <v>1.78</v>
      </c>
      <c r="O173" s="2">
        <v>11.92</v>
      </c>
      <c r="P173" s="2">
        <v>299.17</v>
      </c>
      <c r="Q173" s="2">
        <f t="shared" si="2"/>
        <v>3.41</v>
      </c>
    </row>
    <row r="174" spans="7:17" ht="12.75">
      <c r="G174" s="2">
        <v>3.42</v>
      </c>
      <c r="H174" s="28">
        <v>6774.75</v>
      </c>
      <c r="I174" s="28">
        <v>6944.12</v>
      </c>
      <c r="J174" s="2">
        <v>22.13</v>
      </c>
      <c r="K174" s="2">
        <v>152.55</v>
      </c>
      <c r="L174" s="2">
        <v>-2.53</v>
      </c>
      <c r="M174" s="2">
        <v>-2.07</v>
      </c>
      <c r="N174" s="2">
        <v>1.78</v>
      </c>
      <c r="O174" s="2">
        <v>11.89</v>
      </c>
      <c r="P174" s="2">
        <v>298.34</v>
      </c>
      <c r="Q174" s="2">
        <f t="shared" si="2"/>
        <v>3.42</v>
      </c>
    </row>
    <row r="175" spans="7:17" ht="12.75">
      <c r="G175" s="2">
        <v>3.43</v>
      </c>
      <c r="H175" s="28">
        <v>6796.35</v>
      </c>
      <c r="I175" s="28">
        <v>6966.26</v>
      </c>
      <c r="J175" s="2">
        <v>22.14</v>
      </c>
      <c r="K175" s="2">
        <v>152.64</v>
      </c>
      <c r="L175" s="2">
        <v>-2.53</v>
      </c>
      <c r="M175" s="2">
        <v>-2.07</v>
      </c>
      <c r="N175" s="2">
        <v>1.79</v>
      </c>
      <c r="O175" s="2">
        <v>11.87</v>
      </c>
      <c r="P175" s="2">
        <v>297.52</v>
      </c>
      <c r="Q175" s="2">
        <f t="shared" si="2"/>
        <v>3.43</v>
      </c>
    </row>
    <row r="176" spans="7:17" ht="12.75">
      <c r="G176" s="2">
        <v>3.44</v>
      </c>
      <c r="H176" s="28">
        <v>6817.95</v>
      </c>
      <c r="I176" s="28">
        <v>6988.4</v>
      </c>
      <c r="J176" s="2">
        <v>22.15</v>
      </c>
      <c r="K176" s="2">
        <v>152.74</v>
      </c>
      <c r="L176" s="2">
        <v>-2.53</v>
      </c>
      <c r="M176" s="2">
        <v>-2.06</v>
      </c>
      <c r="N176" s="2">
        <v>1.79</v>
      </c>
      <c r="O176" s="2">
        <v>11.84</v>
      </c>
      <c r="P176" s="2">
        <v>296.7</v>
      </c>
      <c r="Q176" s="2">
        <f t="shared" si="2"/>
        <v>3.44</v>
      </c>
    </row>
    <row r="177" spans="7:17" ht="12.75">
      <c r="G177" s="2">
        <v>3.45</v>
      </c>
      <c r="H177" s="28">
        <v>6839.56</v>
      </c>
      <c r="I177" s="28">
        <v>7010.55</v>
      </c>
      <c r="J177" s="2">
        <v>22.16</v>
      </c>
      <c r="K177" s="2">
        <v>152.83</v>
      </c>
      <c r="L177" s="2">
        <v>-2.53</v>
      </c>
      <c r="M177" s="2">
        <v>-2.06</v>
      </c>
      <c r="N177" s="2">
        <v>1.8</v>
      </c>
      <c r="O177" s="2">
        <v>11.82</v>
      </c>
      <c r="P177" s="2">
        <v>295.89</v>
      </c>
      <c r="Q177" s="2">
        <f t="shared" si="2"/>
        <v>3.45</v>
      </c>
    </row>
    <row r="178" spans="7:17" ht="12.75">
      <c r="G178" s="2">
        <v>3.46</v>
      </c>
      <c r="H178" s="28">
        <v>6861.17</v>
      </c>
      <c r="I178" s="28">
        <v>7032.7</v>
      </c>
      <c r="J178" s="2">
        <v>22.16</v>
      </c>
      <c r="K178" s="2">
        <v>152.93</v>
      </c>
      <c r="L178" s="2">
        <v>-2.53</v>
      </c>
      <c r="M178" s="2">
        <v>-2.06</v>
      </c>
      <c r="N178" s="2">
        <v>1.8</v>
      </c>
      <c r="O178" s="2">
        <v>11.8</v>
      </c>
      <c r="P178" s="2">
        <v>295.08</v>
      </c>
      <c r="Q178" s="2">
        <f t="shared" si="2"/>
        <v>3.46</v>
      </c>
    </row>
    <row r="179" spans="7:17" ht="12.75">
      <c r="G179" s="2">
        <v>3.47</v>
      </c>
      <c r="H179" s="28">
        <v>6882.8</v>
      </c>
      <c r="I179" s="28">
        <v>7054.87</v>
      </c>
      <c r="J179" s="2">
        <v>22.17</v>
      </c>
      <c r="K179" s="2">
        <v>153.02</v>
      </c>
      <c r="L179" s="2">
        <v>-2.53</v>
      </c>
      <c r="M179" s="2">
        <v>-2.06</v>
      </c>
      <c r="N179" s="2">
        <v>1.81</v>
      </c>
      <c r="O179" s="2">
        <v>11.77</v>
      </c>
      <c r="P179" s="2">
        <v>294.27</v>
      </c>
      <c r="Q179" s="2">
        <f t="shared" si="2"/>
        <v>3.47</v>
      </c>
    </row>
    <row r="180" spans="7:17" ht="12.75">
      <c r="G180" s="2">
        <v>3.48</v>
      </c>
      <c r="H180" s="28">
        <v>6904.43</v>
      </c>
      <c r="I180" s="28">
        <v>7077.04</v>
      </c>
      <c r="J180" s="2">
        <v>22.18</v>
      </c>
      <c r="K180" s="2">
        <v>153.11</v>
      </c>
      <c r="L180" s="2">
        <v>-2.52</v>
      </c>
      <c r="M180" s="2">
        <v>-2.06</v>
      </c>
      <c r="N180" s="2">
        <v>1.81</v>
      </c>
      <c r="O180" s="2">
        <v>11.75</v>
      </c>
      <c r="P180" s="2">
        <v>293.47</v>
      </c>
      <c r="Q180" s="2">
        <f t="shared" si="2"/>
        <v>3.48</v>
      </c>
    </row>
    <row r="181" spans="7:17" ht="12.75">
      <c r="G181" s="2">
        <v>3.49</v>
      </c>
      <c r="H181" s="28">
        <v>6926.06</v>
      </c>
      <c r="I181" s="28">
        <v>7099.21</v>
      </c>
      <c r="J181" s="2">
        <v>22.18</v>
      </c>
      <c r="K181" s="2">
        <v>153.21</v>
      </c>
      <c r="L181" s="2">
        <v>-2.52</v>
      </c>
      <c r="M181" s="2">
        <v>-2.05</v>
      </c>
      <c r="N181" s="2">
        <v>1.82</v>
      </c>
      <c r="O181" s="2">
        <v>11.72</v>
      </c>
      <c r="P181" s="2">
        <v>292.67</v>
      </c>
      <c r="Q181" s="2">
        <f t="shared" si="2"/>
        <v>3.49</v>
      </c>
    </row>
    <row r="182" spans="7:17" ht="12.75">
      <c r="G182" s="2">
        <v>3.5</v>
      </c>
      <c r="H182" s="28">
        <v>6947.7</v>
      </c>
      <c r="I182" s="28">
        <v>7121.4</v>
      </c>
      <c r="J182" s="2">
        <v>22.19</v>
      </c>
      <c r="K182" s="2">
        <v>153.3</v>
      </c>
      <c r="L182" s="2">
        <v>-2.52</v>
      </c>
      <c r="M182" s="2">
        <v>-2.05</v>
      </c>
      <c r="N182" s="2">
        <v>1.83</v>
      </c>
      <c r="O182" s="2">
        <v>11.7</v>
      </c>
      <c r="P182" s="2">
        <v>291.88</v>
      </c>
      <c r="Q182" s="2">
        <f t="shared" si="2"/>
        <v>3.5</v>
      </c>
    </row>
    <row r="183" spans="7:17" ht="12.75">
      <c r="G183" s="2">
        <v>3.51</v>
      </c>
      <c r="H183" s="28">
        <v>6969.35</v>
      </c>
      <c r="I183" s="28">
        <v>7143.59</v>
      </c>
      <c r="J183" s="2">
        <v>22.2</v>
      </c>
      <c r="K183" s="2">
        <v>153.39</v>
      </c>
      <c r="L183" s="2">
        <v>-2.52</v>
      </c>
      <c r="M183" s="2">
        <v>-2.05</v>
      </c>
      <c r="N183" s="2">
        <v>1.83</v>
      </c>
      <c r="O183" s="2">
        <v>11.68</v>
      </c>
      <c r="P183" s="2">
        <v>291.1</v>
      </c>
      <c r="Q183" s="2">
        <f t="shared" si="2"/>
        <v>3.51</v>
      </c>
    </row>
    <row r="184" spans="7:17" ht="12.75">
      <c r="G184" s="2">
        <v>3.52</v>
      </c>
      <c r="H184" s="28">
        <v>6991.01</v>
      </c>
      <c r="I184" s="28">
        <v>7165.78</v>
      </c>
      <c r="J184" s="2">
        <v>22.2</v>
      </c>
      <c r="K184" s="2">
        <v>153.49</v>
      </c>
      <c r="L184" s="2">
        <v>-2.52</v>
      </c>
      <c r="M184" s="2">
        <v>-2.05</v>
      </c>
      <c r="N184" s="2">
        <v>1.84</v>
      </c>
      <c r="O184" s="2">
        <v>11.65</v>
      </c>
      <c r="P184" s="2">
        <v>290.32</v>
      </c>
      <c r="Q184" s="2">
        <f t="shared" si="2"/>
        <v>3.52</v>
      </c>
    </row>
    <row r="185" spans="7:17" ht="12.75">
      <c r="G185" s="2">
        <v>3.53</v>
      </c>
      <c r="H185" s="28">
        <v>7012.67</v>
      </c>
      <c r="I185" s="28">
        <v>7187.99</v>
      </c>
      <c r="J185" s="2">
        <v>22.21</v>
      </c>
      <c r="K185" s="2">
        <v>153.58</v>
      </c>
      <c r="L185" s="2">
        <v>-2.52</v>
      </c>
      <c r="M185" s="2">
        <v>-2.05</v>
      </c>
      <c r="N185" s="2">
        <v>1.84</v>
      </c>
      <c r="O185" s="2">
        <v>11.63</v>
      </c>
      <c r="P185" s="2">
        <v>289.54</v>
      </c>
      <c r="Q185" s="2">
        <f t="shared" si="2"/>
        <v>3.53</v>
      </c>
    </row>
    <row r="186" spans="7:17" ht="12.75">
      <c r="G186" s="2">
        <v>3.54</v>
      </c>
      <c r="H186" s="28">
        <v>7034.34</v>
      </c>
      <c r="I186" s="28">
        <v>7210.2</v>
      </c>
      <c r="J186" s="2">
        <v>22.22</v>
      </c>
      <c r="K186" s="2">
        <v>153.67</v>
      </c>
      <c r="L186" s="2">
        <v>-2.52</v>
      </c>
      <c r="M186" s="2">
        <v>-2.04</v>
      </c>
      <c r="N186" s="2">
        <v>1.85</v>
      </c>
      <c r="O186" s="2">
        <v>11.61</v>
      </c>
      <c r="P186" s="2">
        <v>288.77</v>
      </c>
      <c r="Q186" s="2">
        <f t="shared" si="2"/>
        <v>3.54</v>
      </c>
    </row>
    <row r="187" spans="7:17" ht="12.75">
      <c r="G187" s="2">
        <v>3.55</v>
      </c>
      <c r="H187" s="28">
        <v>7056.02</v>
      </c>
      <c r="I187" s="28">
        <v>7232.42</v>
      </c>
      <c r="J187" s="2">
        <v>22.23</v>
      </c>
      <c r="K187" s="2">
        <v>153.77</v>
      </c>
      <c r="L187" s="2">
        <v>-2.51</v>
      </c>
      <c r="M187" s="2">
        <v>-2.04</v>
      </c>
      <c r="N187" s="2">
        <v>1.85</v>
      </c>
      <c r="O187" s="2">
        <v>11.59</v>
      </c>
      <c r="P187" s="2">
        <v>288</v>
      </c>
      <c r="Q187" s="2">
        <f t="shared" si="2"/>
        <v>3.55</v>
      </c>
    </row>
    <row r="188" spans="7:17" ht="12.75">
      <c r="G188" s="2">
        <v>3.56</v>
      </c>
      <c r="H188" s="28">
        <v>7077.7</v>
      </c>
      <c r="I188" s="28">
        <v>7254.64</v>
      </c>
      <c r="J188" s="2">
        <v>22.23</v>
      </c>
      <c r="K188" s="2">
        <v>153.86</v>
      </c>
      <c r="L188" s="2">
        <v>-2.51</v>
      </c>
      <c r="M188" s="2">
        <v>-2.04</v>
      </c>
      <c r="N188" s="2">
        <v>1.86</v>
      </c>
      <c r="O188" s="2">
        <v>11.56</v>
      </c>
      <c r="P188" s="2">
        <v>287.24</v>
      </c>
      <c r="Q188" s="2">
        <f t="shared" si="2"/>
        <v>3.56</v>
      </c>
    </row>
    <row r="189" spans="7:17" ht="12.75">
      <c r="G189" s="2">
        <v>3.57</v>
      </c>
      <c r="H189" s="28">
        <v>7099.39</v>
      </c>
      <c r="I189" s="28">
        <v>7276.88</v>
      </c>
      <c r="J189" s="2">
        <v>22.24</v>
      </c>
      <c r="K189" s="2">
        <v>153.95</v>
      </c>
      <c r="L189" s="2">
        <v>-2.51</v>
      </c>
      <c r="M189" s="2">
        <v>-2.04</v>
      </c>
      <c r="N189" s="2">
        <v>1.86</v>
      </c>
      <c r="O189" s="2">
        <v>11.54</v>
      </c>
      <c r="P189" s="2">
        <v>286.48</v>
      </c>
      <c r="Q189" s="2">
        <f t="shared" si="2"/>
        <v>3.57</v>
      </c>
    </row>
    <row r="190" spans="7:17" ht="12.75">
      <c r="G190" s="2">
        <v>3.58</v>
      </c>
      <c r="H190" s="28">
        <v>7121.09</v>
      </c>
      <c r="I190" s="28">
        <v>7299.12</v>
      </c>
      <c r="J190" s="2">
        <v>22.25</v>
      </c>
      <c r="K190" s="2">
        <v>154.04</v>
      </c>
      <c r="L190" s="2">
        <v>-2.51</v>
      </c>
      <c r="M190" s="2">
        <v>-2.04</v>
      </c>
      <c r="N190" s="2">
        <v>1.87</v>
      </c>
      <c r="O190" s="2">
        <v>11.52</v>
      </c>
      <c r="P190" s="2">
        <v>285.73</v>
      </c>
      <c r="Q190" s="2">
        <f t="shared" si="2"/>
        <v>3.58</v>
      </c>
    </row>
    <row r="191" spans="7:17" ht="12.75">
      <c r="G191" s="2">
        <v>3.59</v>
      </c>
      <c r="H191" s="28">
        <v>7142.79</v>
      </c>
      <c r="I191" s="28">
        <v>7321.36</v>
      </c>
      <c r="J191" s="2">
        <v>22.25</v>
      </c>
      <c r="K191" s="2">
        <v>154.14</v>
      </c>
      <c r="L191" s="2">
        <v>-2.51</v>
      </c>
      <c r="M191" s="2">
        <v>-2.03</v>
      </c>
      <c r="N191" s="2">
        <v>1.87</v>
      </c>
      <c r="O191" s="2">
        <v>11.5</v>
      </c>
      <c r="P191" s="2">
        <v>284.98</v>
      </c>
      <c r="Q191" s="2">
        <f t="shared" si="2"/>
        <v>3.59</v>
      </c>
    </row>
    <row r="192" spans="7:17" ht="12.75">
      <c r="G192" s="2">
        <v>3.6</v>
      </c>
      <c r="H192" s="28">
        <v>7164.5</v>
      </c>
      <c r="I192" s="28">
        <v>7343.61</v>
      </c>
      <c r="J192" s="2">
        <v>22.26</v>
      </c>
      <c r="K192" s="2">
        <v>154.23</v>
      </c>
      <c r="L192" s="2">
        <v>-2.51</v>
      </c>
      <c r="M192" s="2">
        <v>-2.03</v>
      </c>
      <c r="N192" s="2">
        <v>1.88</v>
      </c>
      <c r="O192" s="2">
        <v>11.48</v>
      </c>
      <c r="P192" s="2">
        <v>284.24</v>
      </c>
      <c r="Q192" s="2">
        <f t="shared" si="2"/>
        <v>3.6</v>
      </c>
    </row>
    <row r="193" spans="7:17" ht="12.75">
      <c r="G193" s="2">
        <v>3.61</v>
      </c>
      <c r="H193" s="28">
        <v>7186.22</v>
      </c>
      <c r="I193" s="28">
        <v>7365.87</v>
      </c>
      <c r="J193" s="2">
        <v>22.27</v>
      </c>
      <c r="K193" s="2">
        <v>154.32</v>
      </c>
      <c r="L193" s="2">
        <v>-2.51</v>
      </c>
      <c r="M193" s="2">
        <v>-2.03</v>
      </c>
      <c r="N193" s="2">
        <v>1.88</v>
      </c>
      <c r="O193" s="2">
        <v>11.45</v>
      </c>
      <c r="P193" s="2">
        <v>283.5</v>
      </c>
      <c r="Q193" s="2">
        <f t="shared" si="2"/>
        <v>3.61</v>
      </c>
    </row>
    <row r="194" spans="7:17" ht="12.75">
      <c r="G194" s="2">
        <v>3.62</v>
      </c>
      <c r="H194" s="28">
        <v>7207.94</v>
      </c>
      <c r="I194" s="28">
        <v>7388.14</v>
      </c>
      <c r="J194" s="2">
        <v>22.27</v>
      </c>
      <c r="K194" s="2">
        <v>154.41</v>
      </c>
      <c r="L194" s="2">
        <v>-2.5</v>
      </c>
      <c r="M194" s="2">
        <v>-2.03</v>
      </c>
      <c r="N194" s="2">
        <v>1.89</v>
      </c>
      <c r="O194" s="2">
        <v>11.43</v>
      </c>
      <c r="P194" s="2">
        <v>282.76</v>
      </c>
      <c r="Q194" s="2">
        <f t="shared" si="2"/>
        <v>3.62</v>
      </c>
    </row>
    <row r="195" spans="7:17" ht="12.75">
      <c r="G195" s="2">
        <v>3.63</v>
      </c>
      <c r="H195" s="28">
        <v>7229.67</v>
      </c>
      <c r="I195" s="28">
        <v>7410.41</v>
      </c>
      <c r="J195" s="2">
        <v>22.28</v>
      </c>
      <c r="K195" s="2">
        <v>154.5</v>
      </c>
      <c r="L195" s="2">
        <v>-2.5</v>
      </c>
      <c r="M195" s="2">
        <v>-2.02</v>
      </c>
      <c r="N195" s="2">
        <v>1.89</v>
      </c>
      <c r="O195" s="2">
        <v>11.41</v>
      </c>
      <c r="P195" s="2">
        <v>282.03</v>
      </c>
      <c r="Q195" s="2">
        <f aca="true" t="shared" si="3" ref="Q195:Q258">G195</f>
        <v>3.63</v>
      </c>
    </row>
    <row r="196" spans="7:17" ht="12.75">
      <c r="G196" s="2">
        <v>3.64</v>
      </c>
      <c r="H196" s="28">
        <v>7251.41</v>
      </c>
      <c r="I196" s="28">
        <v>7432.69</v>
      </c>
      <c r="J196" s="2">
        <v>22.29</v>
      </c>
      <c r="K196" s="2">
        <v>154.59</v>
      </c>
      <c r="L196" s="2">
        <v>-2.5</v>
      </c>
      <c r="M196" s="2">
        <v>-2.02</v>
      </c>
      <c r="N196" s="2">
        <v>1.9</v>
      </c>
      <c r="O196" s="2">
        <v>11.39</v>
      </c>
      <c r="P196" s="2">
        <v>281.31</v>
      </c>
      <c r="Q196" s="2">
        <f t="shared" si="3"/>
        <v>3.64</v>
      </c>
    </row>
    <row r="197" spans="7:17" ht="12.75">
      <c r="G197" s="2">
        <v>3.65</v>
      </c>
      <c r="H197" s="28">
        <v>7273.15</v>
      </c>
      <c r="I197" s="28">
        <v>7454.98</v>
      </c>
      <c r="J197" s="2">
        <v>22.29</v>
      </c>
      <c r="K197" s="2">
        <v>154.69</v>
      </c>
      <c r="L197" s="2">
        <v>-2.5</v>
      </c>
      <c r="M197" s="2">
        <v>-2.02</v>
      </c>
      <c r="N197" s="2">
        <v>1.9</v>
      </c>
      <c r="O197" s="2">
        <v>11.37</v>
      </c>
      <c r="P197" s="2">
        <v>280.59</v>
      </c>
      <c r="Q197" s="2">
        <f t="shared" si="3"/>
        <v>3.65</v>
      </c>
    </row>
    <row r="198" spans="7:17" ht="12.75">
      <c r="G198" s="2">
        <v>3.66</v>
      </c>
      <c r="H198" s="28">
        <v>7294.9</v>
      </c>
      <c r="I198" s="28">
        <v>7477.27</v>
      </c>
      <c r="J198" s="2">
        <v>22.3</v>
      </c>
      <c r="K198" s="2">
        <v>154.78</v>
      </c>
      <c r="L198" s="2">
        <v>-2.5</v>
      </c>
      <c r="M198" s="2">
        <v>-2.02</v>
      </c>
      <c r="N198" s="2">
        <v>1.91</v>
      </c>
      <c r="O198" s="2">
        <v>11.35</v>
      </c>
      <c r="P198" s="2">
        <v>279.87</v>
      </c>
      <c r="Q198" s="2">
        <f t="shared" si="3"/>
        <v>3.66</v>
      </c>
    </row>
    <row r="199" spans="7:17" ht="12.75">
      <c r="G199" s="2">
        <v>3.67</v>
      </c>
      <c r="H199" s="28">
        <v>7316.65</v>
      </c>
      <c r="I199" s="28">
        <v>7499.57</v>
      </c>
      <c r="J199" s="2">
        <v>22.31</v>
      </c>
      <c r="K199" s="2">
        <v>154.87</v>
      </c>
      <c r="L199" s="2">
        <v>-2.5</v>
      </c>
      <c r="M199" s="2">
        <v>-2.02</v>
      </c>
      <c r="N199" s="2">
        <v>1.91</v>
      </c>
      <c r="O199" s="2">
        <v>11.33</v>
      </c>
      <c r="P199" s="2">
        <v>279.16</v>
      </c>
      <c r="Q199" s="2">
        <f t="shared" si="3"/>
        <v>3.67</v>
      </c>
    </row>
    <row r="200" spans="7:17" ht="12.75">
      <c r="G200" s="2">
        <v>3.68</v>
      </c>
      <c r="H200" s="28">
        <v>7338.41</v>
      </c>
      <c r="I200" s="28">
        <v>7521.87</v>
      </c>
      <c r="J200" s="2">
        <v>22.31</v>
      </c>
      <c r="K200" s="2">
        <v>154.96</v>
      </c>
      <c r="L200" s="2">
        <v>-2.5</v>
      </c>
      <c r="M200" s="2">
        <v>-2.01</v>
      </c>
      <c r="N200" s="2">
        <v>1.92</v>
      </c>
      <c r="O200" s="2">
        <v>11.31</v>
      </c>
      <c r="P200" s="2">
        <v>278.45</v>
      </c>
      <c r="Q200" s="2">
        <f t="shared" si="3"/>
        <v>3.68</v>
      </c>
    </row>
    <row r="201" spans="7:17" ht="12.75">
      <c r="G201" s="2">
        <v>3.69</v>
      </c>
      <c r="H201" s="28">
        <v>7360.18</v>
      </c>
      <c r="I201" s="28">
        <v>7544.19</v>
      </c>
      <c r="J201" s="2">
        <v>22.32</v>
      </c>
      <c r="K201" s="2">
        <v>155.05</v>
      </c>
      <c r="L201" s="2">
        <v>-2.49</v>
      </c>
      <c r="M201" s="2">
        <v>-2.01</v>
      </c>
      <c r="N201" s="2">
        <v>1.93</v>
      </c>
      <c r="O201" s="2">
        <v>11.29</v>
      </c>
      <c r="P201" s="2">
        <v>277.74</v>
      </c>
      <c r="Q201" s="2">
        <f t="shared" si="3"/>
        <v>3.69</v>
      </c>
    </row>
    <row r="202" spans="7:17" ht="12.75">
      <c r="G202" s="2">
        <v>3.7</v>
      </c>
      <c r="H202" s="28">
        <v>7381.96</v>
      </c>
      <c r="I202" s="28">
        <v>7566.51</v>
      </c>
      <c r="J202" s="2">
        <v>22.33</v>
      </c>
      <c r="K202" s="2">
        <v>155.14</v>
      </c>
      <c r="L202" s="2">
        <v>-2.49</v>
      </c>
      <c r="M202" s="2">
        <v>-2.01</v>
      </c>
      <c r="N202" s="2">
        <v>1.93</v>
      </c>
      <c r="O202" s="2">
        <v>11.27</v>
      </c>
      <c r="P202" s="2">
        <v>277.05</v>
      </c>
      <c r="Q202" s="2">
        <f t="shared" si="3"/>
        <v>3.7</v>
      </c>
    </row>
    <row r="203" spans="7:17" ht="12.75">
      <c r="G203" s="2">
        <v>3.71</v>
      </c>
      <c r="H203" s="28">
        <v>7403.74</v>
      </c>
      <c r="I203" s="28">
        <v>7588.83</v>
      </c>
      <c r="J203" s="2">
        <v>22.33</v>
      </c>
      <c r="K203" s="2">
        <v>155.23</v>
      </c>
      <c r="L203" s="2">
        <v>-2.49</v>
      </c>
      <c r="M203" s="2">
        <v>-2.01</v>
      </c>
      <c r="N203" s="2">
        <v>1.94</v>
      </c>
      <c r="O203" s="2">
        <v>11.25</v>
      </c>
      <c r="P203" s="2">
        <v>276.35</v>
      </c>
      <c r="Q203" s="2">
        <f t="shared" si="3"/>
        <v>3.71</v>
      </c>
    </row>
    <row r="204" spans="7:17" ht="12.75">
      <c r="G204" s="2">
        <v>3.72</v>
      </c>
      <c r="H204" s="28">
        <v>7425.53</v>
      </c>
      <c r="I204" s="28">
        <v>7611.16</v>
      </c>
      <c r="J204" s="2">
        <v>22.34</v>
      </c>
      <c r="K204" s="2">
        <v>155.32</v>
      </c>
      <c r="L204" s="2">
        <v>-2.49</v>
      </c>
      <c r="M204" s="2">
        <v>-2.01</v>
      </c>
      <c r="N204" s="2">
        <v>1.94</v>
      </c>
      <c r="O204" s="2">
        <v>11.23</v>
      </c>
      <c r="P204" s="2">
        <v>275.66</v>
      </c>
      <c r="Q204" s="2">
        <f t="shared" si="3"/>
        <v>3.72</v>
      </c>
    </row>
    <row r="205" spans="7:17" ht="12.75">
      <c r="G205" s="2">
        <v>3.73</v>
      </c>
      <c r="H205" s="28">
        <v>7447.32</v>
      </c>
      <c r="I205" s="28">
        <v>7633.5</v>
      </c>
      <c r="J205" s="2">
        <v>22.34</v>
      </c>
      <c r="K205" s="2">
        <v>155.41</v>
      </c>
      <c r="L205" s="2">
        <v>-2.49</v>
      </c>
      <c r="M205" s="2">
        <v>-2</v>
      </c>
      <c r="N205" s="2">
        <v>1.95</v>
      </c>
      <c r="O205" s="2">
        <v>11.21</v>
      </c>
      <c r="P205" s="2">
        <v>274.97</v>
      </c>
      <c r="Q205" s="2">
        <f t="shared" si="3"/>
        <v>3.73</v>
      </c>
    </row>
    <row r="206" spans="7:17" ht="12.75">
      <c r="G206" s="2">
        <v>3.74</v>
      </c>
      <c r="H206" s="28">
        <v>7469.12</v>
      </c>
      <c r="I206" s="28">
        <v>7655.85</v>
      </c>
      <c r="J206" s="2">
        <v>22.35</v>
      </c>
      <c r="K206" s="2">
        <v>155.5</v>
      </c>
      <c r="L206" s="2">
        <v>-2.49</v>
      </c>
      <c r="M206" s="2">
        <v>-2</v>
      </c>
      <c r="N206" s="2">
        <v>1.95</v>
      </c>
      <c r="O206" s="2">
        <v>11.19</v>
      </c>
      <c r="P206" s="2">
        <v>274.29</v>
      </c>
      <c r="Q206" s="2">
        <f t="shared" si="3"/>
        <v>3.74</v>
      </c>
    </row>
    <row r="207" spans="7:17" ht="12.75">
      <c r="G207" s="2">
        <v>3.75</v>
      </c>
      <c r="H207" s="28">
        <v>7490.92</v>
      </c>
      <c r="I207" s="28">
        <v>7678.2</v>
      </c>
      <c r="J207" s="2">
        <v>22.36</v>
      </c>
      <c r="K207" s="2">
        <v>155.59</v>
      </c>
      <c r="L207" s="2">
        <v>-2.49</v>
      </c>
      <c r="M207" s="2">
        <v>-2</v>
      </c>
      <c r="N207" s="2">
        <v>1.96</v>
      </c>
      <c r="O207" s="2">
        <v>11.17</v>
      </c>
      <c r="P207" s="2">
        <v>273.61</v>
      </c>
      <c r="Q207" s="2">
        <f t="shared" si="3"/>
        <v>3.75</v>
      </c>
    </row>
    <row r="208" spans="7:17" ht="12.75">
      <c r="G208" s="2">
        <v>3.76</v>
      </c>
      <c r="H208" s="28">
        <v>7512.74</v>
      </c>
      <c r="I208" s="28">
        <v>7700.56</v>
      </c>
      <c r="J208" s="2">
        <v>22.36</v>
      </c>
      <c r="K208" s="2">
        <v>155.68</v>
      </c>
      <c r="L208" s="2">
        <v>-2.48</v>
      </c>
      <c r="M208" s="2">
        <v>-2</v>
      </c>
      <c r="N208" s="2">
        <v>1.96</v>
      </c>
      <c r="O208" s="2">
        <v>11.15</v>
      </c>
      <c r="P208" s="2">
        <v>272.94</v>
      </c>
      <c r="Q208" s="2">
        <f t="shared" si="3"/>
        <v>3.76</v>
      </c>
    </row>
    <row r="209" spans="7:17" ht="12.75">
      <c r="G209" s="2">
        <v>3.77</v>
      </c>
      <c r="H209" s="28">
        <v>7534.56</v>
      </c>
      <c r="I209" s="28">
        <v>7722.92</v>
      </c>
      <c r="J209" s="2">
        <v>22.37</v>
      </c>
      <c r="K209" s="2">
        <v>155.77</v>
      </c>
      <c r="L209" s="2">
        <v>-2.48</v>
      </c>
      <c r="M209" s="2">
        <v>-1.99</v>
      </c>
      <c r="N209" s="2">
        <v>1.97</v>
      </c>
      <c r="O209" s="2">
        <v>11.13</v>
      </c>
      <c r="P209" s="2">
        <v>272.27</v>
      </c>
      <c r="Q209" s="2">
        <f t="shared" si="3"/>
        <v>3.77</v>
      </c>
    </row>
    <row r="210" spans="7:17" ht="12.75">
      <c r="G210" s="2">
        <v>3.78</v>
      </c>
      <c r="H210" s="28">
        <v>7556.38</v>
      </c>
      <c r="I210" s="28">
        <v>7745.29</v>
      </c>
      <c r="J210" s="2">
        <v>22.38</v>
      </c>
      <c r="K210" s="2">
        <v>155.86</v>
      </c>
      <c r="L210" s="2">
        <v>-2.48</v>
      </c>
      <c r="M210" s="2">
        <v>-1.99</v>
      </c>
      <c r="N210" s="2">
        <v>1.97</v>
      </c>
      <c r="O210" s="2">
        <v>11.11</v>
      </c>
      <c r="P210" s="2">
        <v>271.6</v>
      </c>
      <c r="Q210" s="2">
        <f t="shared" si="3"/>
        <v>3.78</v>
      </c>
    </row>
    <row r="211" spans="7:17" ht="12.75">
      <c r="G211" s="2">
        <v>3.79</v>
      </c>
      <c r="H211" s="28">
        <v>7578.21</v>
      </c>
      <c r="I211" s="28">
        <v>7767.67</v>
      </c>
      <c r="J211" s="2">
        <v>22.38</v>
      </c>
      <c r="K211" s="2">
        <v>155.95</v>
      </c>
      <c r="L211" s="2">
        <v>-2.48</v>
      </c>
      <c r="M211" s="2">
        <v>-1.99</v>
      </c>
      <c r="N211" s="2">
        <v>1.98</v>
      </c>
      <c r="O211" s="2">
        <v>11.09</v>
      </c>
      <c r="P211" s="2">
        <v>270.94</v>
      </c>
      <c r="Q211" s="2">
        <f t="shared" si="3"/>
        <v>3.79</v>
      </c>
    </row>
    <row r="212" spans="7:17" ht="12.75">
      <c r="G212" s="2">
        <v>3.8</v>
      </c>
      <c r="H212" s="28">
        <v>7600.05</v>
      </c>
      <c r="I212" s="28">
        <v>7790.05</v>
      </c>
      <c r="J212" s="2">
        <v>22.39</v>
      </c>
      <c r="K212" s="2">
        <v>156.04</v>
      </c>
      <c r="L212" s="2">
        <v>-2.48</v>
      </c>
      <c r="M212" s="2">
        <v>-1.99</v>
      </c>
      <c r="N212" s="2">
        <v>1.98</v>
      </c>
      <c r="O212" s="2">
        <v>11.08</v>
      </c>
      <c r="P212" s="2">
        <v>270.28</v>
      </c>
      <c r="Q212" s="2">
        <f t="shared" si="3"/>
        <v>3.8</v>
      </c>
    </row>
    <row r="213" spans="7:17" ht="12.75">
      <c r="G213" s="2">
        <v>3.81</v>
      </c>
      <c r="H213" s="28">
        <v>7621.89</v>
      </c>
      <c r="I213" s="28">
        <v>7812.44</v>
      </c>
      <c r="J213" s="2">
        <v>22.4</v>
      </c>
      <c r="K213" s="2">
        <v>156.13</v>
      </c>
      <c r="L213" s="2">
        <v>-2.48</v>
      </c>
      <c r="M213" s="2">
        <v>-1.99</v>
      </c>
      <c r="N213" s="2">
        <v>1.99</v>
      </c>
      <c r="O213" s="2">
        <v>11.06</v>
      </c>
      <c r="P213" s="2">
        <v>269.63</v>
      </c>
      <c r="Q213" s="2">
        <f t="shared" si="3"/>
        <v>3.81</v>
      </c>
    </row>
    <row r="214" spans="7:17" ht="12.75">
      <c r="G214" s="2">
        <v>3.82</v>
      </c>
      <c r="H214" s="28">
        <v>7643.74</v>
      </c>
      <c r="I214" s="28">
        <v>7834.84</v>
      </c>
      <c r="J214" s="2">
        <v>22.4</v>
      </c>
      <c r="K214" s="2">
        <v>156.22</v>
      </c>
      <c r="L214" s="2">
        <v>-2.48</v>
      </c>
      <c r="M214" s="2">
        <v>-1.98</v>
      </c>
      <c r="N214" s="2">
        <v>1.99</v>
      </c>
      <c r="O214" s="2">
        <v>11.04</v>
      </c>
      <c r="P214" s="2">
        <v>268.98</v>
      </c>
      <c r="Q214" s="2">
        <f t="shared" si="3"/>
        <v>3.82</v>
      </c>
    </row>
    <row r="215" spans="7:17" ht="12.75">
      <c r="G215" s="2">
        <v>3.83</v>
      </c>
      <c r="H215" s="28">
        <v>7665.6</v>
      </c>
      <c r="I215" s="28">
        <v>7857.24</v>
      </c>
      <c r="J215" s="2">
        <v>22.41</v>
      </c>
      <c r="K215" s="2">
        <v>156.31</v>
      </c>
      <c r="L215" s="2">
        <v>-2.47</v>
      </c>
      <c r="M215" s="2">
        <v>-1.98</v>
      </c>
      <c r="N215" s="2">
        <v>2</v>
      </c>
      <c r="O215" s="2">
        <v>11.02</v>
      </c>
      <c r="P215" s="2">
        <v>268.34</v>
      </c>
      <c r="Q215" s="2">
        <f t="shared" si="3"/>
        <v>3.83</v>
      </c>
    </row>
    <row r="216" spans="7:17" ht="12.75">
      <c r="G216" s="2">
        <v>3.84</v>
      </c>
      <c r="H216" s="28">
        <v>7687.46</v>
      </c>
      <c r="I216" s="28">
        <v>7879.65</v>
      </c>
      <c r="J216" s="2">
        <v>22.41</v>
      </c>
      <c r="K216" s="2">
        <v>156.4</v>
      </c>
      <c r="L216" s="2">
        <v>-2.47</v>
      </c>
      <c r="M216" s="2">
        <v>-1.98</v>
      </c>
      <c r="N216" s="2">
        <v>2</v>
      </c>
      <c r="O216" s="2">
        <v>11</v>
      </c>
      <c r="P216" s="2">
        <v>267.69</v>
      </c>
      <c r="Q216" s="2">
        <f t="shared" si="3"/>
        <v>3.84</v>
      </c>
    </row>
    <row r="217" spans="7:17" ht="12.75">
      <c r="G217" s="2">
        <v>3.85</v>
      </c>
      <c r="H217" s="28">
        <v>7709.33</v>
      </c>
      <c r="I217" s="28">
        <v>7902.06</v>
      </c>
      <c r="J217" s="2">
        <v>22.42</v>
      </c>
      <c r="K217" s="2">
        <v>156.49</v>
      </c>
      <c r="L217" s="2">
        <v>-2.47</v>
      </c>
      <c r="M217" s="2">
        <v>-1.98</v>
      </c>
      <c r="N217" s="2">
        <v>2.01</v>
      </c>
      <c r="O217" s="2">
        <v>10.98</v>
      </c>
      <c r="P217" s="2">
        <v>267.06</v>
      </c>
      <c r="Q217" s="2">
        <f t="shared" si="3"/>
        <v>3.85</v>
      </c>
    </row>
    <row r="218" spans="7:17" ht="12.75">
      <c r="G218" s="2">
        <v>3.86</v>
      </c>
      <c r="H218" s="28">
        <v>7731.2</v>
      </c>
      <c r="I218" s="28">
        <v>7924.48</v>
      </c>
      <c r="J218" s="2">
        <v>22.43</v>
      </c>
      <c r="K218" s="2">
        <v>156.58</v>
      </c>
      <c r="L218" s="2">
        <v>-2.47</v>
      </c>
      <c r="M218" s="2">
        <v>-1.97</v>
      </c>
      <c r="N218" s="2">
        <v>2.01</v>
      </c>
      <c r="O218" s="2">
        <v>10.97</v>
      </c>
      <c r="P218" s="2">
        <v>266.42</v>
      </c>
      <c r="Q218" s="2">
        <f t="shared" si="3"/>
        <v>3.86</v>
      </c>
    </row>
    <row r="219" spans="7:17" ht="12.75">
      <c r="G219" s="2">
        <v>3.87</v>
      </c>
      <c r="H219" s="28">
        <v>7753.08</v>
      </c>
      <c r="I219" s="28">
        <v>7946.91</v>
      </c>
      <c r="J219" s="2">
        <v>22.43</v>
      </c>
      <c r="K219" s="2">
        <v>156.67</v>
      </c>
      <c r="L219" s="2">
        <v>-2.47</v>
      </c>
      <c r="M219" s="2">
        <v>-1.97</v>
      </c>
      <c r="N219" s="2">
        <v>2.02</v>
      </c>
      <c r="O219" s="2">
        <v>10.95</v>
      </c>
      <c r="P219" s="2">
        <v>265.79</v>
      </c>
      <c r="Q219" s="2">
        <f t="shared" si="3"/>
        <v>3.87</v>
      </c>
    </row>
    <row r="220" spans="7:17" ht="12.75">
      <c r="G220" s="2">
        <v>3.88</v>
      </c>
      <c r="H220" s="28">
        <v>7774.97</v>
      </c>
      <c r="I220" s="28">
        <v>7969.34</v>
      </c>
      <c r="J220" s="2">
        <v>22.44</v>
      </c>
      <c r="K220" s="2">
        <v>156.76</v>
      </c>
      <c r="L220" s="2">
        <v>-2.47</v>
      </c>
      <c r="M220" s="2">
        <v>-1.97</v>
      </c>
      <c r="N220" s="2">
        <v>2.03</v>
      </c>
      <c r="O220" s="2">
        <v>10.93</v>
      </c>
      <c r="P220" s="2">
        <v>265.17</v>
      </c>
      <c r="Q220" s="2">
        <f t="shared" si="3"/>
        <v>3.88</v>
      </c>
    </row>
    <row r="221" spans="7:17" ht="12.75">
      <c r="G221" s="2">
        <v>3.89</v>
      </c>
      <c r="H221" s="28">
        <v>7796.86</v>
      </c>
      <c r="I221" s="28">
        <v>7991.78</v>
      </c>
      <c r="J221" s="2">
        <v>22.45</v>
      </c>
      <c r="K221" s="2">
        <v>156.84</v>
      </c>
      <c r="L221" s="2">
        <v>-2.47</v>
      </c>
      <c r="M221" s="2">
        <v>-1.97</v>
      </c>
      <c r="N221" s="2">
        <v>2.03</v>
      </c>
      <c r="O221" s="2">
        <v>10.91</v>
      </c>
      <c r="P221" s="2">
        <v>264.55</v>
      </c>
      <c r="Q221" s="2">
        <f t="shared" si="3"/>
        <v>3.89</v>
      </c>
    </row>
    <row r="222" spans="7:17" ht="12.75">
      <c r="G222" s="2">
        <v>3.9</v>
      </c>
      <c r="H222" s="28">
        <v>7818.76</v>
      </c>
      <c r="I222" s="28">
        <v>8014.22</v>
      </c>
      <c r="J222" s="2">
        <v>22.45</v>
      </c>
      <c r="K222" s="2">
        <v>156.93</v>
      </c>
      <c r="L222" s="2">
        <v>-2.46</v>
      </c>
      <c r="M222" s="2">
        <v>-1.97</v>
      </c>
      <c r="N222" s="2">
        <v>2.04</v>
      </c>
      <c r="O222" s="2">
        <v>10.9</v>
      </c>
      <c r="P222" s="2">
        <v>263.93</v>
      </c>
      <c r="Q222" s="2">
        <f t="shared" si="3"/>
        <v>3.9</v>
      </c>
    </row>
    <row r="223" spans="7:17" ht="12.75">
      <c r="G223" s="2">
        <v>3.91</v>
      </c>
      <c r="H223" s="28">
        <v>7840.66</v>
      </c>
      <c r="I223" s="28">
        <v>8036.68</v>
      </c>
      <c r="J223" s="2">
        <v>22.46</v>
      </c>
      <c r="K223" s="2">
        <v>157.02</v>
      </c>
      <c r="L223" s="2">
        <v>-2.46</v>
      </c>
      <c r="M223" s="2">
        <v>-1.96</v>
      </c>
      <c r="N223" s="2">
        <v>2.04</v>
      </c>
      <c r="O223" s="2">
        <v>10.88</v>
      </c>
      <c r="P223" s="2">
        <v>263.31</v>
      </c>
      <c r="Q223" s="2">
        <f t="shared" si="3"/>
        <v>3.91</v>
      </c>
    </row>
    <row r="224" spans="7:17" ht="12.75">
      <c r="G224" s="2">
        <v>3.92</v>
      </c>
      <c r="H224" s="28">
        <v>7862.57</v>
      </c>
      <c r="I224" s="28">
        <v>8059.13</v>
      </c>
      <c r="J224" s="2">
        <v>22.46</v>
      </c>
      <c r="K224" s="2">
        <v>157.11</v>
      </c>
      <c r="L224" s="2">
        <v>-2.46</v>
      </c>
      <c r="M224" s="2">
        <v>-1.96</v>
      </c>
      <c r="N224" s="2">
        <v>2.05</v>
      </c>
      <c r="O224" s="2">
        <v>10.86</v>
      </c>
      <c r="P224" s="2">
        <v>262.7</v>
      </c>
      <c r="Q224" s="2">
        <f t="shared" si="3"/>
        <v>3.92</v>
      </c>
    </row>
    <row r="225" spans="7:17" ht="12.75">
      <c r="G225" s="2">
        <v>3.93</v>
      </c>
      <c r="H225" s="28">
        <v>7884.48</v>
      </c>
      <c r="I225" s="28">
        <v>8081.6</v>
      </c>
      <c r="J225" s="2">
        <v>22.47</v>
      </c>
      <c r="K225" s="2">
        <v>157.2</v>
      </c>
      <c r="L225" s="2">
        <v>-2.46</v>
      </c>
      <c r="M225" s="2">
        <v>-1.96</v>
      </c>
      <c r="N225" s="2">
        <v>2.05</v>
      </c>
      <c r="O225" s="2">
        <v>10.85</v>
      </c>
      <c r="P225" s="2">
        <v>262.1</v>
      </c>
      <c r="Q225" s="2">
        <f t="shared" si="3"/>
        <v>3.93</v>
      </c>
    </row>
    <row r="226" spans="7:17" ht="12.75">
      <c r="G226" s="2">
        <v>3.94</v>
      </c>
      <c r="H226" s="28">
        <v>7906.41</v>
      </c>
      <c r="I226" s="28">
        <v>8104.07</v>
      </c>
      <c r="J226" s="2">
        <v>22.48</v>
      </c>
      <c r="K226" s="2">
        <v>157.29</v>
      </c>
      <c r="L226" s="2">
        <v>-2.46</v>
      </c>
      <c r="M226" s="2">
        <v>-1.96</v>
      </c>
      <c r="N226" s="2">
        <v>2.06</v>
      </c>
      <c r="O226" s="2">
        <v>10.83</v>
      </c>
      <c r="P226" s="2">
        <v>261.49</v>
      </c>
      <c r="Q226" s="2">
        <f t="shared" si="3"/>
        <v>3.94</v>
      </c>
    </row>
    <row r="227" spans="7:17" ht="12.75">
      <c r="G227" s="2">
        <v>3.95</v>
      </c>
      <c r="H227" s="28">
        <v>7928.33</v>
      </c>
      <c r="I227" s="28">
        <v>8126.54</v>
      </c>
      <c r="J227" s="2">
        <v>22.48</v>
      </c>
      <c r="K227" s="2">
        <v>157.38</v>
      </c>
      <c r="L227" s="2">
        <v>-2.46</v>
      </c>
      <c r="M227" s="2">
        <v>-1.95</v>
      </c>
      <c r="N227" s="2">
        <v>2.06</v>
      </c>
      <c r="O227" s="2">
        <v>10.81</v>
      </c>
      <c r="P227" s="2">
        <v>260.89</v>
      </c>
      <c r="Q227" s="2">
        <f t="shared" si="3"/>
        <v>3.95</v>
      </c>
    </row>
    <row r="228" spans="7:17" ht="12.75">
      <c r="G228" s="2">
        <v>3.96</v>
      </c>
      <c r="H228" s="28">
        <v>7950.27</v>
      </c>
      <c r="I228" s="28">
        <v>8149.02</v>
      </c>
      <c r="J228" s="2">
        <v>22.49</v>
      </c>
      <c r="K228" s="2">
        <v>157.46</v>
      </c>
      <c r="L228" s="2">
        <v>-2.46</v>
      </c>
      <c r="M228" s="2">
        <v>-1.95</v>
      </c>
      <c r="N228" s="2">
        <v>2.07</v>
      </c>
      <c r="O228" s="2">
        <v>10.8</v>
      </c>
      <c r="P228" s="2">
        <v>260.3</v>
      </c>
      <c r="Q228" s="2">
        <f t="shared" si="3"/>
        <v>3.96</v>
      </c>
    </row>
    <row r="229" spans="7:17" ht="12.75">
      <c r="G229" s="2">
        <v>3.97</v>
      </c>
      <c r="H229" s="28">
        <v>7972.21</v>
      </c>
      <c r="I229" s="28">
        <v>8171.51</v>
      </c>
      <c r="J229" s="2">
        <v>22.49</v>
      </c>
      <c r="K229" s="2">
        <v>157.55</v>
      </c>
      <c r="L229" s="2">
        <v>-2.45</v>
      </c>
      <c r="M229" s="2">
        <v>-1.95</v>
      </c>
      <c r="N229" s="2">
        <v>2.07</v>
      </c>
      <c r="O229" s="2">
        <v>10.78</v>
      </c>
      <c r="P229" s="2">
        <v>259.71</v>
      </c>
      <c r="Q229" s="2">
        <f t="shared" si="3"/>
        <v>3.97</v>
      </c>
    </row>
    <row r="230" spans="7:17" ht="12.75">
      <c r="G230" s="2">
        <v>3.98</v>
      </c>
      <c r="H230" s="28">
        <v>7994.15</v>
      </c>
      <c r="I230" s="28">
        <v>8194</v>
      </c>
      <c r="J230" s="2">
        <v>22.5</v>
      </c>
      <c r="K230" s="2">
        <v>157.64</v>
      </c>
      <c r="L230" s="2">
        <v>-2.45</v>
      </c>
      <c r="M230" s="2">
        <v>-1.95</v>
      </c>
      <c r="N230" s="2">
        <v>2.08</v>
      </c>
      <c r="O230" s="2">
        <v>10.77</v>
      </c>
      <c r="P230" s="2">
        <v>259.12</v>
      </c>
      <c r="Q230" s="2">
        <f t="shared" si="3"/>
        <v>3.98</v>
      </c>
    </row>
    <row r="231" spans="7:17" ht="12.75">
      <c r="G231" s="2">
        <v>3.99</v>
      </c>
      <c r="H231" s="28">
        <v>8016.1</v>
      </c>
      <c r="I231" s="28">
        <v>8216.5</v>
      </c>
      <c r="J231" s="2">
        <v>22.51</v>
      </c>
      <c r="K231" s="2">
        <v>157.73</v>
      </c>
      <c r="L231" s="2">
        <v>-2.45</v>
      </c>
      <c r="M231" s="2">
        <v>-1.94</v>
      </c>
      <c r="N231" s="2">
        <v>2.08</v>
      </c>
      <c r="O231" s="2">
        <v>10.75</v>
      </c>
      <c r="P231" s="2">
        <v>258.53</v>
      </c>
      <c r="Q231" s="2">
        <f t="shared" si="3"/>
        <v>3.99</v>
      </c>
    </row>
    <row r="232" spans="7:17" ht="12.75">
      <c r="G232" s="2">
        <v>4</v>
      </c>
      <c r="H232" s="28">
        <v>8038.06</v>
      </c>
      <c r="I232" s="28">
        <v>8239.01</v>
      </c>
      <c r="J232" s="2">
        <v>22.51</v>
      </c>
      <c r="K232" s="2">
        <v>157.82</v>
      </c>
      <c r="L232" s="2">
        <v>-2.45</v>
      </c>
      <c r="M232" s="2">
        <v>-1.94</v>
      </c>
      <c r="N232" s="2">
        <v>2.09</v>
      </c>
      <c r="O232" s="2">
        <v>10.73</v>
      </c>
      <c r="P232" s="2">
        <v>257.95</v>
      </c>
      <c r="Q232" s="2">
        <f t="shared" si="3"/>
        <v>4</v>
      </c>
    </row>
    <row r="233" spans="7:17" ht="12.75">
      <c r="G233" s="2">
        <v>4.01</v>
      </c>
      <c r="H233" s="28">
        <v>8060.02</v>
      </c>
      <c r="I233" s="28">
        <v>8261.52</v>
      </c>
      <c r="J233" s="2">
        <v>22.52</v>
      </c>
      <c r="K233" s="2">
        <v>157.9</v>
      </c>
      <c r="L233" s="2">
        <v>-2.45</v>
      </c>
      <c r="M233" s="2">
        <v>-1.94</v>
      </c>
      <c r="N233" s="2">
        <v>2.09</v>
      </c>
      <c r="O233" s="2">
        <v>10.72</v>
      </c>
      <c r="P233" s="2">
        <v>257.37</v>
      </c>
      <c r="Q233" s="2">
        <f t="shared" si="3"/>
        <v>4.01</v>
      </c>
    </row>
    <row r="234" spans="7:17" ht="12.75">
      <c r="G234" s="2">
        <v>4.02</v>
      </c>
      <c r="H234" s="28">
        <v>8081.99</v>
      </c>
      <c r="I234" s="28">
        <v>8284.04</v>
      </c>
      <c r="J234" s="2">
        <v>22.52</v>
      </c>
      <c r="K234" s="2">
        <v>157.99</v>
      </c>
      <c r="L234" s="2">
        <v>-2.45</v>
      </c>
      <c r="M234" s="2">
        <v>-1.94</v>
      </c>
      <c r="N234" s="2">
        <v>2.1</v>
      </c>
      <c r="O234" s="2">
        <v>10.7</v>
      </c>
      <c r="P234" s="2">
        <v>256.8</v>
      </c>
      <c r="Q234" s="2">
        <f t="shared" si="3"/>
        <v>4.02</v>
      </c>
    </row>
    <row r="235" spans="7:17" ht="12.75">
      <c r="G235" s="2">
        <v>4.03</v>
      </c>
      <c r="H235" s="28">
        <v>8103.96</v>
      </c>
      <c r="I235" s="28">
        <v>8306.56</v>
      </c>
      <c r="J235" s="2">
        <v>22.53</v>
      </c>
      <c r="K235" s="2">
        <v>158.08</v>
      </c>
      <c r="L235" s="2">
        <v>-2.45</v>
      </c>
      <c r="M235" s="2">
        <v>-1.93</v>
      </c>
      <c r="N235" s="2">
        <v>2.1</v>
      </c>
      <c r="O235" s="2">
        <v>10.69</v>
      </c>
      <c r="P235" s="2">
        <v>256.23</v>
      </c>
      <c r="Q235" s="2">
        <f t="shared" si="3"/>
        <v>4.03</v>
      </c>
    </row>
    <row r="236" spans="7:17" ht="12.75">
      <c r="G236" s="2">
        <v>4.04</v>
      </c>
      <c r="H236" s="28">
        <v>8125.94</v>
      </c>
      <c r="I236" s="28">
        <v>8329.09</v>
      </c>
      <c r="J236" s="2">
        <v>22.53</v>
      </c>
      <c r="K236" s="2">
        <v>158.17</v>
      </c>
      <c r="L236" s="2">
        <v>-2.44</v>
      </c>
      <c r="M236" s="2">
        <v>-1.93</v>
      </c>
      <c r="N236" s="2">
        <v>2.11</v>
      </c>
      <c r="O236" s="2">
        <v>10.67</v>
      </c>
      <c r="P236" s="2">
        <v>255.66</v>
      </c>
      <c r="Q236" s="2">
        <f t="shared" si="3"/>
        <v>4.04</v>
      </c>
    </row>
    <row r="237" spans="7:17" ht="12.75">
      <c r="G237" s="2">
        <v>4.05</v>
      </c>
      <c r="H237" s="28">
        <v>8147.92</v>
      </c>
      <c r="I237" s="28">
        <v>8351.62</v>
      </c>
      <c r="J237" s="2">
        <v>22.54</v>
      </c>
      <c r="K237" s="2">
        <v>158.26</v>
      </c>
      <c r="L237" s="2">
        <v>-2.44</v>
      </c>
      <c r="M237" s="2">
        <v>-1.93</v>
      </c>
      <c r="N237" s="2">
        <v>2.11</v>
      </c>
      <c r="O237" s="2">
        <v>10.66</v>
      </c>
      <c r="P237" s="2">
        <v>255.1</v>
      </c>
      <c r="Q237" s="2">
        <f t="shared" si="3"/>
        <v>4.05</v>
      </c>
    </row>
    <row r="238" spans="7:17" ht="12.75">
      <c r="G238" s="2">
        <v>4.06</v>
      </c>
      <c r="H238" s="28">
        <v>8169.92</v>
      </c>
      <c r="I238" s="28">
        <v>8374.16</v>
      </c>
      <c r="J238" s="2">
        <v>22.55</v>
      </c>
      <c r="K238" s="2">
        <v>158.34</v>
      </c>
      <c r="L238" s="2">
        <v>-2.44</v>
      </c>
      <c r="M238" s="2">
        <v>-1.93</v>
      </c>
      <c r="N238" s="2">
        <v>2.12</v>
      </c>
      <c r="O238" s="2">
        <v>10.64</v>
      </c>
      <c r="P238" s="2">
        <v>254.54</v>
      </c>
      <c r="Q238" s="2">
        <f t="shared" si="3"/>
        <v>4.06</v>
      </c>
    </row>
    <row r="239" spans="7:17" ht="12.75">
      <c r="G239" s="2">
        <v>4.07</v>
      </c>
      <c r="H239" s="28">
        <v>8191.91</v>
      </c>
      <c r="I239" s="28">
        <v>8396.71</v>
      </c>
      <c r="J239" s="2">
        <v>22.55</v>
      </c>
      <c r="K239" s="2">
        <v>158.43</v>
      </c>
      <c r="L239" s="2">
        <v>-2.44</v>
      </c>
      <c r="M239" s="2">
        <v>-1.92</v>
      </c>
      <c r="N239" s="2">
        <v>2.13</v>
      </c>
      <c r="O239" s="2">
        <v>10.63</v>
      </c>
      <c r="P239" s="2">
        <v>253.98</v>
      </c>
      <c r="Q239" s="2">
        <f t="shared" si="3"/>
        <v>4.07</v>
      </c>
    </row>
    <row r="240" spans="7:17" ht="12.75">
      <c r="G240" s="2">
        <v>4.08</v>
      </c>
      <c r="H240" s="28">
        <v>8213.91</v>
      </c>
      <c r="I240" s="28">
        <v>8419.26</v>
      </c>
      <c r="J240" s="2">
        <v>22.56</v>
      </c>
      <c r="K240" s="2">
        <v>158.52</v>
      </c>
      <c r="L240" s="2">
        <v>-2.44</v>
      </c>
      <c r="M240" s="2">
        <v>-1.92</v>
      </c>
      <c r="N240" s="2">
        <v>2.13</v>
      </c>
      <c r="O240" s="2">
        <v>10.61</v>
      </c>
      <c r="P240" s="2">
        <v>253.43</v>
      </c>
      <c r="Q240" s="2">
        <f t="shared" si="3"/>
        <v>4.08</v>
      </c>
    </row>
    <row r="241" spans="7:17" ht="12.75">
      <c r="G241" s="2">
        <v>4.09</v>
      </c>
      <c r="H241" s="28">
        <v>8235.92</v>
      </c>
      <c r="I241" s="28">
        <v>8441.82</v>
      </c>
      <c r="J241" s="2">
        <v>22.56</v>
      </c>
      <c r="K241" s="2">
        <v>158.61</v>
      </c>
      <c r="L241" s="2">
        <v>-2.44</v>
      </c>
      <c r="M241" s="2">
        <v>-1.92</v>
      </c>
      <c r="N241" s="2">
        <v>2.14</v>
      </c>
      <c r="O241" s="2">
        <v>10.6</v>
      </c>
      <c r="P241" s="2">
        <v>252.88</v>
      </c>
      <c r="Q241" s="2">
        <f t="shared" si="3"/>
        <v>4.09</v>
      </c>
    </row>
    <row r="242" spans="7:17" ht="12.75">
      <c r="G242" s="2">
        <v>4.1</v>
      </c>
      <c r="H242" s="28">
        <v>8257.93</v>
      </c>
      <c r="I242" s="28">
        <v>8464.38</v>
      </c>
      <c r="J242" s="2">
        <v>22.57</v>
      </c>
      <c r="K242" s="2">
        <v>158.69</v>
      </c>
      <c r="L242" s="2">
        <v>-2.44</v>
      </c>
      <c r="M242" s="2">
        <v>-1.92</v>
      </c>
      <c r="N242" s="2">
        <v>2.14</v>
      </c>
      <c r="O242" s="2">
        <v>10.58</v>
      </c>
      <c r="P242" s="2">
        <v>252.33</v>
      </c>
      <c r="Q242" s="2">
        <f t="shared" si="3"/>
        <v>4.1</v>
      </c>
    </row>
    <row r="243" spans="7:17" ht="12.75">
      <c r="G243" s="2">
        <v>4.11</v>
      </c>
      <c r="H243" s="28">
        <v>8279.95</v>
      </c>
      <c r="I243" s="28">
        <v>8486.95</v>
      </c>
      <c r="J243" s="2">
        <v>22.57</v>
      </c>
      <c r="K243" s="2">
        <v>158.78</v>
      </c>
      <c r="L243" s="2">
        <v>-2.44</v>
      </c>
      <c r="M243" s="2">
        <v>-1.91</v>
      </c>
      <c r="N243" s="2">
        <v>2.15</v>
      </c>
      <c r="O243" s="2">
        <v>10.57</v>
      </c>
      <c r="P243" s="2">
        <v>251.79</v>
      </c>
      <c r="Q243" s="2">
        <f t="shared" si="3"/>
        <v>4.11</v>
      </c>
    </row>
    <row r="244" spans="7:17" ht="12.75">
      <c r="G244" s="2">
        <v>4.12</v>
      </c>
      <c r="H244" s="28">
        <v>8301.98</v>
      </c>
      <c r="I244" s="28">
        <v>8509.53</v>
      </c>
      <c r="J244" s="2">
        <v>22.58</v>
      </c>
      <c r="K244" s="2">
        <v>158.87</v>
      </c>
      <c r="L244" s="2">
        <v>-2.43</v>
      </c>
      <c r="M244" s="2">
        <v>-1.91</v>
      </c>
      <c r="N244" s="2">
        <v>2.15</v>
      </c>
      <c r="O244" s="2">
        <v>10.55</v>
      </c>
      <c r="P244" s="2">
        <v>251.25</v>
      </c>
      <c r="Q244" s="2">
        <f t="shared" si="3"/>
        <v>4.12</v>
      </c>
    </row>
    <row r="245" spans="7:17" ht="12.75">
      <c r="G245" s="2">
        <v>4.13</v>
      </c>
      <c r="H245" s="28">
        <v>8324.01</v>
      </c>
      <c r="I245" s="28">
        <v>8532.11</v>
      </c>
      <c r="J245" s="2">
        <v>22.59</v>
      </c>
      <c r="K245" s="2">
        <v>158.96</v>
      </c>
      <c r="L245" s="2">
        <v>-2.43</v>
      </c>
      <c r="M245" s="2">
        <v>-1.91</v>
      </c>
      <c r="N245" s="2">
        <v>2.16</v>
      </c>
      <c r="O245" s="2">
        <v>10.54</v>
      </c>
      <c r="P245" s="2">
        <v>250.71</v>
      </c>
      <c r="Q245" s="2">
        <f t="shared" si="3"/>
        <v>4.13</v>
      </c>
    </row>
    <row r="246" spans="7:17" ht="12.75">
      <c r="G246" s="2">
        <v>4.14</v>
      </c>
      <c r="H246" s="28">
        <v>8346.04</v>
      </c>
      <c r="I246" s="28">
        <v>8554.69</v>
      </c>
      <c r="J246" s="2">
        <v>22.59</v>
      </c>
      <c r="K246" s="2">
        <v>159.04</v>
      </c>
      <c r="L246" s="2">
        <v>-2.43</v>
      </c>
      <c r="M246" s="2">
        <v>-1.91</v>
      </c>
      <c r="N246" s="2">
        <v>2.16</v>
      </c>
      <c r="O246" s="2">
        <v>10.53</v>
      </c>
      <c r="P246" s="2">
        <v>250.18</v>
      </c>
      <c r="Q246" s="2">
        <f t="shared" si="3"/>
        <v>4.14</v>
      </c>
    </row>
    <row r="247" spans="7:17" ht="12.75">
      <c r="G247" s="2">
        <v>4.15</v>
      </c>
      <c r="H247" s="28">
        <v>8368.08</v>
      </c>
      <c r="I247" s="28">
        <v>8577.28</v>
      </c>
      <c r="J247" s="2">
        <v>22.6</v>
      </c>
      <c r="K247" s="2">
        <v>159.13</v>
      </c>
      <c r="L247" s="2">
        <v>-2.43</v>
      </c>
      <c r="M247" s="2">
        <v>-1.91</v>
      </c>
      <c r="N247" s="2">
        <v>2.17</v>
      </c>
      <c r="O247" s="2">
        <v>10.51</v>
      </c>
      <c r="P247" s="2">
        <v>249.65</v>
      </c>
      <c r="Q247" s="2">
        <f t="shared" si="3"/>
        <v>4.15</v>
      </c>
    </row>
    <row r="248" spans="7:17" ht="12.75">
      <c r="G248" s="2">
        <v>4.16</v>
      </c>
      <c r="H248" s="28">
        <v>8390.13</v>
      </c>
      <c r="I248" s="28">
        <v>8599.88</v>
      </c>
      <c r="J248" s="2">
        <v>22.6</v>
      </c>
      <c r="K248" s="2">
        <v>159.22</v>
      </c>
      <c r="L248" s="2">
        <v>-2.43</v>
      </c>
      <c r="M248" s="2">
        <v>-1.9</v>
      </c>
      <c r="N248" s="2">
        <v>2.17</v>
      </c>
      <c r="O248" s="2">
        <v>10.5</v>
      </c>
      <c r="P248" s="2">
        <v>249.12</v>
      </c>
      <c r="Q248" s="2">
        <f t="shared" si="3"/>
        <v>4.16</v>
      </c>
    </row>
    <row r="249" spans="7:17" ht="12.75">
      <c r="G249" s="2">
        <v>4.17</v>
      </c>
      <c r="H249" s="28">
        <v>8412.18</v>
      </c>
      <c r="I249" s="28">
        <v>8622.49</v>
      </c>
      <c r="J249" s="2">
        <v>22.61</v>
      </c>
      <c r="K249" s="2">
        <v>159.3</v>
      </c>
      <c r="L249" s="2">
        <v>-2.43</v>
      </c>
      <c r="M249" s="2">
        <v>-1.9</v>
      </c>
      <c r="N249" s="2">
        <v>2.18</v>
      </c>
      <c r="O249" s="2">
        <v>10.48</v>
      </c>
      <c r="P249" s="2">
        <v>248.6</v>
      </c>
      <c r="Q249" s="2">
        <f t="shared" si="3"/>
        <v>4.17</v>
      </c>
    </row>
    <row r="250" spans="7:17" ht="12.75">
      <c r="G250" s="2">
        <v>4.18</v>
      </c>
      <c r="H250" s="28">
        <v>8434.24</v>
      </c>
      <c r="I250" s="28">
        <v>8645.09</v>
      </c>
      <c r="J250" s="2">
        <v>22.61</v>
      </c>
      <c r="K250" s="2">
        <v>159.39</v>
      </c>
      <c r="L250" s="2">
        <v>-2.43</v>
      </c>
      <c r="M250" s="2">
        <v>-1.9</v>
      </c>
      <c r="N250" s="2">
        <v>2.18</v>
      </c>
      <c r="O250" s="2">
        <v>10.47</v>
      </c>
      <c r="P250" s="2">
        <v>248.08</v>
      </c>
      <c r="Q250" s="2">
        <f t="shared" si="3"/>
        <v>4.18</v>
      </c>
    </row>
    <row r="251" spans="7:17" ht="12.75">
      <c r="G251" s="2">
        <v>4.19</v>
      </c>
      <c r="H251" s="28">
        <v>8456.3</v>
      </c>
      <c r="I251" s="28">
        <v>8667.71</v>
      </c>
      <c r="J251" s="2">
        <v>22.62</v>
      </c>
      <c r="K251" s="2">
        <v>159.48</v>
      </c>
      <c r="L251" s="2">
        <v>-2.42</v>
      </c>
      <c r="M251" s="2">
        <v>-1.9</v>
      </c>
      <c r="N251" s="2">
        <v>2.19</v>
      </c>
      <c r="O251" s="2">
        <v>10.46</v>
      </c>
      <c r="P251" s="2">
        <v>247.56</v>
      </c>
      <c r="Q251" s="2">
        <f t="shared" si="3"/>
        <v>4.19</v>
      </c>
    </row>
    <row r="252" spans="7:17" ht="12.75">
      <c r="G252" s="2">
        <v>4.2</v>
      </c>
      <c r="H252" s="28">
        <v>8478.37</v>
      </c>
      <c r="I252" s="28">
        <v>8690.33</v>
      </c>
      <c r="J252" s="2">
        <v>22.63</v>
      </c>
      <c r="K252" s="2">
        <v>159.57</v>
      </c>
      <c r="L252" s="2">
        <v>-2.42</v>
      </c>
      <c r="M252" s="2">
        <v>-1.89</v>
      </c>
      <c r="N252" s="2">
        <v>2.19</v>
      </c>
      <c r="O252" s="2">
        <v>10.44</v>
      </c>
      <c r="P252" s="2">
        <v>247.05</v>
      </c>
      <c r="Q252" s="2">
        <f t="shared" si="3"/>
        <v>4.2</v>
      </c>
    </row>
    <row r="253" spans="7:17" ht="12.75">
      <c r="G253" s="2">
        <v>4.21</v>
      </c>
      <c r="H253" s="28">
        <v>8500.44</v>
      </c>
      <c r="I253" s="28">
        <v>8712.95</v>
      </c>
      <c r="J253" s="2">
        <v>22.63</v>
      </c>
      <c r="K253" s="2">
        <v>159.65</v>
      </c>
      <c r="L253" s="2">
        <v>-2.42</v>
      </c>
      <c r="M253" s="2">
        <v>-1.89</v>
      </c>
      <c r="N253" s="2">
        <v>2.2</v>
      </c>
      <c r="O253" s="2">
        <v>10.43</v>
      </c>
      <c r="P253" s="2">
        <v>246.53</v>
      </c>
      <c r="Q253" s="2">
        <f t="shared" si="3"/>
        <v>4.21</v>
      </c>
    </row>
    <row r="254" spans="7:17" ht="12.75">
      <c r="G254" s="2">
        <v>4.22</v>
      </c>
      <c r="H254" s="28">
        <v>8522.52</v>
      </c>
      <c r="I254" s="28">
        <v>8735.58</v>
      </c>
      <c r="J254" s="2">
        <v>22.64</v>
      </c>
      <c r="K254" s="2">
        <v>159.74</v>
      </c>
      <c r="L254" s="2">
        <v>-2.42</v>
      </c>
      <c r="M254" s="2">
        <v>-1.89</v>
      </c>
      <c r="N254" s="2">
        <v>2.2</v>
      </c>
      <c r="O254" s="2">
        <v>10.42</v>
      </c>
      <c r="P254" s="2">
        <v>246.03</v>
      </c>
      <c r="Q254" s="2">
        <f t="shared" si="3"/>
        <v>4.22</v>
      </c>
    </row>
    <row r="255" spans="7:17" ht="12.75">
      <c r="G255" s="2">
        <v>4.23</v>
      </c>
      <c r="H255" s="28">
        <v>8544.61</v>
      </c>
      <c r="I255" s="28">
        <v>8758.22</v>
      </c>
      <c r="J255" s="2">
        <v>22.64</v>
      </c>
      <c r="K255" s="2">
        <v>159.83</v>
      </c>
      <c r="L255" s="2">
        <v>-2.42</v>
      </c>
      <c r="M255" s="2">
        <v>-1.88</v>
      </c>
      <c r="N255" s="2">
        <v>2.21</v>
      </c>
      <c r="O255" s="2">
        <v>10.4</v>
      </c>
      <c r="P255" s="2">
        <v>245.52</v>
      </c>
      <c r="Q255" s="2">
        <f t="shared" si="3"/>
        <v>4.23</v>
      </c>
    </row>
    <row r="256" spans="7:17" ht="12.75">
      <c r="G256" s="2">
        <v>4.24</v>
      </c>
      <c r="H256" s="28">
        <v>8566.69</v>
      </c>
      <c r="I256" s="28">
        <v>8780.86</v>
      </c>
      <c r="J256" s="2">
        <v>22.65</v>
      </c>
      <c r="K256" s="2">
        <v>159.91</v>
      </c>
      <c r="L256" s="2">
        <v>-2.42</v>
      </c>
      <c r="M256" s="2">
        <v>-1.88</v>
      </c>
      <c r="N256" s="2">
        <v>2.21</v>
      </c>
      <c r="O256" s="2">
        <v>10.39</v>
      </c>
      <c r="P256" s="2">
        <v>245.02</v>
      </c>
      <c r="Q256" s="2">
        <f t="shared" si="3"/>
        <v>4.24</v>
      </c>
    </row>
    <row r="257" spans="7:17" ht="12.75">
      <c r="G257" s="2">
        <v>4.25</v>
      </c>
      <c r="H257" s="28">
        <v>8588.79</v>
      </c>
      <c r="I257" s="28">
        <v>8803.51</v>
      </c>
      <c r="J257" s="2">
        <v>22.65</v>
      </c>
      <c r="K257" s="2">
        <v>160</v>
      </c>
      <c r="L257" s="2">
        <v>-2.42</v>
      </c>
      <c r="M257" s="2">
        <v>-1.88</v>
      </c>
      <c r="N257" s="2">
        <v>2.22</v>
      </c>
      <c r="O257" s="2">
        <v>10.38</v>
      </c>
      <c r="P257" s="2">
        <v>244.52</v>
      </c>
      <c r="Q257" s="2">
        <f t="shared" si="3"/>
        <v>4.25</v>
      </c>
    </row>
    <row r="258" spans="7:17" ht="12.75">
      <c r="G258" s="2">
        <v>4.26</v>
      </c>
      <c r="H258" s="28">
        <v>8610.89</v>
      </c>
      <c r="I258" s="28">
        <v>8826.16</v>
      </c>
      <c r="J258" s="2">
        <v>22.66</v>
      </c>
      <c r="K258" s="2">
        <v>160.09</v>
      </c>
      <c r="L258" s="2">
        <v>-2.41</v>
      </c>
      <c r="M258" s="2">
        <v>-1.88</v>
      </c>
      <c r="N258" s="2">
        <v>2.23</v>
      </c>
      <c r="O258" s="2">
        <v>10.36</v>
      </c>
      <c r="P258" s="2">
        <v>244.02</v>
      </c>
      <c r="Q258" s="2">
        <f t="shared" si="3"/>
        <v>4.26</v>
      </c>
    </row>
    <row r="259" spans="7:17" ht="12.75">
      <c r="G259" s="2">
        <v>4.27</v>
      </c>
      <c r="H259" s="28">
        <v>8633</v>
      </c>
      <c r="I259" s="28">
        <v>8848.82</v>
      </c>
      <c r="J259" s="2">
        <v>22.66</v>
      </c>
      <c r="K259" s="2">
        <v>160.17</v>
      </c>
      <c r="L259" s="2">
        <v>-2.41</v>
      </c>
      <c r="M259" s="2">
        <v>-1.87</v>
      </c>
      <c r="N259" s="2">
        <v>2.23</v>
      </c>
      <c r="O259" s="2">
        <v>10.35</v>
      </c>
      <c r="P259" s="2">
        <v>243.53</v>
      </c>
      <c r="Q259" s="2">
        <f aca="true" t="shared" si="4" ref="Q259:Q322">G259</f>
        <v>4.27</v>
      </c>
    </row>
    <row r="260" spans="7:17" ht="12.75">
      <c r="G260" s="2">
        <v>4.28</v>
      </c>
      <c r="H260" s="28">
        <v>8655.11</v>
      </c>
      <c r="I260" s="28">
        <v>8871.48</v>
      </c>
      <c r="J260" s="2">
        <v>22.67</v>
      </c>
      <c r="K260" s="2">
        <v>160.26</v>
      </c>
      <c r="L260" s="2">
        <v>-2.41</v>
      </c>
      <c r="M260" s="2">
        <v>-1.87</v>
      </c>
      <c r="N260" s="2">
        <v>2.24</v>
      </c>
      <c r="O260" s="2">
        <v>10.34</v>
      </c>
      <c r="P260" s="2">
        <v>243.04</v>
      </c>
      <c r="Q260" s="2">
        <f t="shared" si="4"/>
        <v>4.28</v>
      </c>
    </row>
    <row r="261" spans="7:17" ht="12.75">
      <c r="G261" s="2">
        <v>4.29</v>
      </c>
      <c r="H261" s="28">
        <v>8677.22</v>
      </c>
      <c r="I261" s="28">
        <v>8894.15</v>
      </c>
      <c r="J261" s="2">
        <v>22.67</v>
      </c>
      <c r="K261" s="2">
        <v>160.35</v>
      </c>
      <c r="L261" s="2">
        <v>-2.41</v>
      </c>
      <c r="M261" s="2">
        <v>-1.87</v>
      </c>
      <c r="N261" s="2">
        <v>2.24</v>
      </c>
      <c r="O261" s="2">
        <v>10.33</v>
      </c>
      <c r="P261" s="2">
        <v>242.55</v>
      </c>
      <c r="Q261" s="2">
        <f t="shared" si="4"/>
        <v>4.29</v>
      </c>
    </row>
    <row r="262" spans="7:17" ht="12.75">
      <c r="G262" s="2">
        <v>4.3</v>
      </c>
      <c r="H262" s="28">
        <v>8699.34</v>
      </c>
      <c r="I262" s="28">
        <v>8916.83</v>
      </c>
      <c r="J262" s="2">
        <v>22.68</v>
      </c>
      <c r="K262" s="2">
        <v>160.43</v>
      </c>
      <c r="L262" s="2">
        <v>-2.41</v>
      </c>
      <c r="M262" s="2">
        <v>-1.87</v>
      </c>
      <c r="N262" s="2">
        <v>2.25</v>
      </c>
      <c r="O262" s="2">
        <v>10.31</v>
      </c>
      <c r="P262" s="2">
        <v>242.07</v>
      </c>
      <c r="Q262" s="2">
        <f t="shared" si="4"/>
        <v>4.3</v>
      </c>
    </row>
    <row r="263" spans="7:17" ht="12.75">
      <c r="G263" s="2">
        <v>4.31</v>
      </c>
      <c r="H263" s="28">
        <v>8721.47</v>
      </c>
      <c r="I263" s="28">
        <v>8939.51</v>
      </c>
      <c r="J263" s="2">
        <v>22.68</v>
      </c>
      <c r="K263" s="2">
        <v>160.52</v>
      </c>
      <c r="L263" s="2">
        <v>-2.41</v>
      </c>
      <c r="M263" s="2">
        <v>-1.86</v>
      </c>
      <c r="N263" s="2">
        <v>2.25</v>
      </c>
      <c r="O263" s="2">
        <v>10.3</v>
      </c>
      <c r="P263" s="2">
        <v>241.59</v>
      </c>
      <c r="Q263" s="2">
        <f t="shared" si="4"/>
        <v>4.31</v>
      </c>
    </row>
    <row r="264" spans="7:17" ht="12.75">
      <c r="G264" s="2">
        <v>4.32</v>
      </c>
      <c r="H264" s="28">
        <v>8743.6</v>
      </c>
      <c r="I264" s="28">
        <v>8962.19</v>
      </c>
      <c r="J264" s="2">
        <v>22.69</v>
      </c>
      <c r="K264" s="2">
        <v>160.61</v>
      </c>
      <c r="L264" s="2">
        <v>-2.41</v>
      </c>
      <c r="M264" s="2">
        <v>-1.86</v>
      </c>
      <c r="N264" s="2">
        <v>2.26</v>
      </c>
      <c r="O264" s="2">
        <v>10.29</v>
      </c>
      <c r="P264" s="2">
        <v>241.11</v>
      </c>
      <c r="Q264" s="2">
        <f t="shared" si="4"/>
        <v>4.32</v>
      </c>
    </row>
    <row r="265" spans="7:17" ht="12.75">
      <c r="G265" s="2">
        <v>4.33</v>
      </c>
      <c r="H265" s="28">
        <v>8765.74</v>
      </c>
      <c r="I265" s="28">
        <v>8984.88</v>
      </c>
      <c r="J265" s="2">
        <v>22.7</v>
      </c>
      <c r="K265" s="2">
        <v>160.69</v>
      </c>
      <c r="L265" s="2">
        <v>-2.4</v>
      </c>
      <c r="M265" s="2">
        <v>-1.86</v>
      </c>
      <c r="N265" s="2">
        <v>2.26</v>
      </c>
      <c r="O265" s="2">
        <v>10.28</v>
      </c>
      <c r="P265" s="2">
        <v>240.63</v>
      </c>
      <c r="Q265" s="2">
        <f t="shared" si="4"/>
        <v>4.33</v>
      </c>
    </row>
    <row r="266" spans="7:17" ht="12.75">
      <c r="G266" s="2">
        <v>4.34</v>
      </c>
      <c r="H266" s="28">
        <v>8787.88</v>
      </c>
      <c r="I266" s="28">
        <v>9007.58</v>
      </c>
      <c r="J266" s="2">
        <v>22.7</v>
      </c>
      <c r="K266" s="2">
        <v>160.78</v>
      </c>
      <c r="L266" s="2">
        <v>-2.4</v>
      </c>
      <c r="M266" s="2">
        <v>-1.86</v>
      </c>
      <c r="N266" s="2">
        <v>2.27</v>
      </c>
      <c r="O266" s="2">
        <v>10.26</v>
      </c>
      <c r="P266" s="2">
        <v>240.16</v>
      </c>
      <c r="Q266" s="2">
        <f t="shared" si="4"/>
        <v>4.34</v>
      </c>
    </row>
    <row r="267" spans="7:17" ht="12.75">
      <c r="G267" s="2">
        <v>4.35</v>
      </c>
      <c r="H267" s="28">
        <v>8810.03</v>
      </c>
      <c r="I267" s="28">
        <v>9030.28</v>
      </c>
      <c r="J267" s="2">
        <v>22.71</v>
      </c>
      <c r="K267" s="2">
        <v>160.87</v>
      </c>
      <c r="L267" s="2">
        <v>-2.4</v>
      </c>
      <c r="M267" s="2">
        <v>-1.85</v>
      </c>
      <c r="N267" s="2">
        <v>2.27</v>
      </c>
      <c r="O267" s="2">
        <v>10.25</v>
      </c>
      <c r="P267" s="2">
        <v>239.69</v>
      </c>
      <c r="Q267" s="2">
        <f t="shared" si="4"/>
        <v>4.35</v>
      </c>
    </row>
    <row r="268" spans="7:17" ht="12.75">
      <c r="G268" s="2">
        <v>4.36</v>
      </c>
      <c r="H268" s="28">
        <v>8832.18</v>
      </c>
      <c r="I268" s="28">
        <v>9052.98</v>
      </c>
      <c r="J268" s="2">
        <v>22.71</v>
      </c>
      <c r="K268" s="2">
        <v>160.95</v>
      </c>
      <c r="L268" s="2">
        <v>-2.4</v>
      </c>
      <c r="M268" s="2">
        <v>-1.85</v>
      </c>
      <c r="N268" s="2">
        <v>2.28</v>
      </c>
      <c r="O268" s="2">
        <v>10.24</v>
      </c>
      <c r="P268" s="2">
        <v>239.22</v>
      </c>
      <c r="Q268" s="2">
        <f t="shared" si="4"/>
        <v>4.36</v>
      </c>
    </row>
    <row r="269" spans="7:17" ht="12.75">
      <c r="G269" s="2">
        <v>4.37</v>
      </c>
      <c r="H269" s="28">
        <v>8854.34</v>
      </c>
      <c r="I269" s="28">
        <v>9075.7</v>
      </c>
      <c r="J269" s="2">
        <v>22.72</v>
      </c>
      <c r="K269" s="2">
        <v>161.04</v>
      </c>
      <c r="L269" s="2">
        <v>-2.4</v>
      </c>
      <c r="M269" s="2">
        <v>-1.85</v>
      </c>
      <c r="N269" s="2">
        <v>2.28</v>
      </c>
      <c r="O269" s="2">
        <v>10.23</v>
      </c>
      <c r="P269" s="2">
        <v>238.76</v>
      </c>
      <c r="Q269" s="2">
        <f t="shared" si="4"/>
        <v>4.37</v>
      </c>
    </row>
    <row r="270" spans="7:17" ht="12.75">
      <c r="G270" s="2">
        <v>4.38</v>
      </c>
      <c r="H270" s="28">
        <v>8876.5</v>
      </c>
      <c r="I270" s="28">
        <v>9098.41</v>
      </c>
      <c r="J270" s="2">
        <v>22.72</v>
      </c>
      <c r="K270" s="2">
        <v>161.13</v>
      </c>
      <c r="L270" s="2">
        <v>-2.4</v>
      </c>
      <c r="M270" s="2">
        <v>-1.85</v>
      </c>
      <c r="N270" s="2">
        <v>2.29</v>
      </c>
      <c r="O270" s="2">
        <v>10.22</v>
      </c>
      <c r="P270" s="2">
        <v>238.3</v>
      </c>
      <c r="Q270" s="2">
        <f t="shared" si="4"/>
        <v>4.38</v>
      </c>
    </row>
    <row r="271" spans="7:17" ht="12.75">
      <c r="G271" s="2">
        <v>4.39</v>
      </c>
      <c r="H271" s="28">
        <v>8898.67</v>
      </c>
      <c r="I271" s="28">
        <v>9121.13</v>
      </c>
      <c r="J271" s="2">
        <v>22.73</v>
      </c>
      <c r="K271" s="2">
        <v>161.21</v>
      </c>
      <c r="L271" s="2">
        <v>-2.4</v>
      </c>
      <c r="M271" s="2">
        <v>-1.84</v>
      </c>
      <c r="N271" s="2">
        <v>2.29</v>
      </c>
      <c r="O271" s="2">
        <v>10.21</v>
      </c>
      <c r="P271" s="2">
        <v>237.84</v>
      </c>
      <c r="Q271" s="2">
        <f t="shared" si="4"/>
        <v>4.39</v>
      </c>
    </row>
    <row r="272" spans="7:17" ht="12.75">
      <c r="G272" s="2">
        <v>4.4</v>
      </c>
      <c r="H272" s="28">
        <v>8920.84</v>
      </c>
      <c r="I272" s="28">
        <v>9143.86</v>
      </c>
      <c r="J272" s="2">
        <v>22.73</v>
      </c>
      <c r="K272" s="2">
        <v>161.3</v>
      </c>
      <c r="L272" s="2">
        <v>-2.4</v>
      </c>
      <c r="M272" s="2">
        <v>-1.84</v>
      </c>
      <c r="N272" s="2">
        <v>2.3</v>
      </c>
      <c r="O272" s="2">
        <v>10.19</v>
      </c>
      <c r="P272" s="2">
        <v>237.38</v>
      </c>
      <c r="Q272" s="2">
        <f t="shared" si="4"/>
        <v>4.4</v>
      </c>
    </row>
    <row r="273" spans="7:17" ht="12.75">
      <c r="G273" s="2">
        <v>4.41</v>
      </c>
      <c r="H273" s="28">
        <v>8943.02</v>
      </c>
      <c r="I273" s="28">
        <v>9166.59</v>
      </c>
      <c r="J273" s="2">
        <v>22.74</v>
      </c>
      <c r="K273" s="2">
        <v>161.39</v>
      </c>
      <c r="L273" s="2">
        <v>-2.39</v>
      </c>
      <c r="M273" s="2">
        <v>-1.84</v>
      </c>
      <c r="N273" s="2">
        <v>2.3</v>
      </c>
      <c r="O273" s="2">
        <v>10.18</v>
      </c>
      <c r="P273" s="2">
        <v>236.93</v>
      </c>
      <c r="Q273" s="2">
        <f t="shared" si="4"/>
        <v>4.41</v>
      </c>
    </row>
    <row r="274" spans="7:17" ht="12.75">
      <c r="G274" s="2">
        <v>4.42</v>
      </c>
      <c r="H274" s="28">
        <v>8965.2</v>
      </c>
      <c r="I274" s="28">
        <v>9189.33</v>
      </c>
      <c r="J274" s="2">
        <v>22.74</v>
      </c>
      <c r="K274" s="2">
        <v>161.47</v>
      </c>
      <c r="L274" s="2">
        <v>-2.39</v>
      </c>
      <c r="M274" s="2">
        <v>-1.83</v>
      </c>
      <c r="N274" s="2">
        <v>2.31</v>
      </c>
      <c r="O274" s="2">
        <v>10.17</v>
      </c>
      <c r="P274" s="2">
        <v>236.47</v>
      </c>
      <c r="Q274" s="2">
        <f t="shared" si="4"/>
        <v>4.42</v>
      </c>
    </row>
    <row r="275" spans="7:17" ht="12.75">
      <c r="G275" s="2">
        <v>4.43</v>
      </c>
      <c r="H275" s="28">
        <v>8987.39</v>
      </c>
      <c r="I275" s="28">
        <v>9212.07</v>
      </c>
      <c r="J275" s="2">
        <v>22.75</v>
      </c>
      <c r="K275" s="2">
        <v>161.56</v>
      </c>
      <c r="L275" s="2">
        <v>-2.39</v>
      </c>
      <c r="M275" s="2">
        <v>-1.83</v>
      </c>
      <c r="N275" s="2">
        <v>2.31</v>
      </c>
      <c r="O275" s="2">
        <v>10.16</v>
      </c>
      <c r="P275" s="2">
        <v>236.03</v>
      </c>
      <c r="Q275" s="2">
        <f t="shared" si="4"/>
        <v>4.43</v>
      </c>
    </row>
    <row r="276" spans="7:17" ht="12.75">
      <c r="G276" s="2">
        <v>4.44</v>
      </c>
      <c r="H276" s="28">
        <v>9009.58</v>
      </c>
      <c r="I276" s="28">
        <v>9234.82</v>
      </c>
      <c r="J276" s="2">
        <v>22.75</v>
      </c>
      <c r="K276" s="2">
        <v>161.64</v>
      </c>
      <c r="L276" s="2">
        <v>-2.39</v>
      </c>
      <c r="M276" s="2">
        <v>-1.83</v>
      </c>
      <c r="N276" s="2">
        <v>2.32</v>
      </c>
      <c r="O276" s="2">
        <v>10.15</v>
      </c>
      <c r="P276" s="2">
        <v>235.58</v>
      </c>
      <c r="Q276" s="2">
        <f t="shared" si="4"/>
        <v>4.44</v>
      </c>
    </row>
    <row r="277" spans="7:17" ht="12.75">
      <c r="G277" s="2">
        <v>4.45</v>
      </c>
      <c r="H277" s="28">
        <v>9031.78</v>
      </c>
      <c r="I277" s="28">
        <v>9257.57</v>
      </c>
      <c r="J277" s="2">
        <v>22.76</v>
      </c>
      <c r="K277" s="2">
        <v>161.73</v>
      </c>
      <c r="L277" s="2">
        <v>-2.39</v>
      </c>
      <c r="M277" s="2">
        <v>-1.83</v>
      </c>
      <c r="N277" s="2">
        <v>2.32</v>
      </c>
      <c r="O277" s="2">
        <v>10.14</v>
      </c>
      <c r="P277" s="2">
        <v>235.14</v>
      </c>
      <c r="Q277" s="2">
        <f t="shared" si="4"/>
        <v>4.45</v>
      </c>
    </row>
    <row r="278" spans="7:17" ht="12.75">
      <c r="G278" s="2">
        <v>4.46</v>
      </c>
      <c r="H278" s="28">
        <v>9053.98</v>
      </c>
      <c r="I278" s="28">
        <v>9280.33</v>
      </c>
      <c r="J278" s="2">
        <v>22.76</v>
      </c>
      <c r="K278" s="2">
        <v>161.82</v>
      </c>
      <c r="L278" s="2">
        <v>-2.39</v>
      </c>
      <c r="M278" s="2">
        <v>-1.82</v>
      </c>
      <c r="N278" s="2">
        <v>2.33</v>
      </c>
      <c r="O278" s="2">
        <v>10.13</v>
      </c>
      <c r="P278" s="2">
        <v>234.7</v>
      </c>
      <c r="Q278" s="2">
        <f t="shared" si="4"/>
        <v>4.46</v>
      </c>
    </row>
    <row r="279" spans="7:17" ht="12.75">
      <c r="G279" s="2">
        <v>4.47</v>
      </c>
      <c r="H279" s="28">
        <v>9076.19</v>
      </c>
      <c r="I279" s="28">
        <v>9303.1</v>
      </c>
      <c r="J279" s="2">
        <v>22.77</v>
      </c>
      <c r="K279" s="2">
        <v>161.9</v>
      </c>
      <c r="L279" s="2">
        <v>-2.39</v>
      </c>
      <c r="M279" s="2">
        <v>-1.82</v>
      </c>
      <c r="N279" s="2">
        <v>2.34</v>
      </c>
      <c r="O279" s="2">
        <v>10.12</v>
      </c>
      <c r="P279" s="2">
        <v>234.26</v>
      </c>
      <c r="Q279" s="2">
        <f t="shared" si="4"/>
        <v>4.47</v>
      </c>
    </row>
    <row r="280" spans="7:17" ht="12.75">
      <c r="G280" s="2">
        <v>4.48</v>
      </c>
      <c r="H280" s="28">
        <v>9098.4</v>
      </c>
      <c r="I280" s="28">
        <v>9325.86</v>
      </c>
      <c r="J280" s="2">
        <v>22.77</v>
      </c>
      <c r="K280" s="2">
        <v>161.99</v>
      </c>
      <c r="L280" s="2">
        <v>-2.38</v>
      </c>
      <c r="M280" s="2">
        <v>-1.82</v>
      </c>
      <c r="N280" s="2">
        <v>2.34</v>
      </c>
      <c r="O280" s="2">
        <v>10.11</v>
      </c>
      <c r="P280" s="2">
        <v>233.82</v>
      </c>
      <c r="Q280" s="2">
        <f t="shared" si="4"/>
        <v>4.48</v>
      </c>
    </row>
    <row r="281" spans="7:17" ht="12.75">
      <c r="G281" s="2">
        <v>4.49</v>
      </c>
      <c r="H281" s="28">
        <v>9120.62</v>
      </c>
      <c r="I281" s="28">
        <v>9348.64</v>
      </c>
      <c r="J281" s="2">
        <v>22.78</v>
      </c>
      <c r="K281" s="2">
        <v>162.08</v>
      </c>
      <c r="L281" s="2">
        <v>-2.38</v>
      </c>
      <c r="M281" s="2">
        <v>-1.81</v>
      </c>
      <c r="N281" s="2">
        <v>2.35</v>
      </c>
      <c r="O281" s="2">
        <v>10.09</v>
      </c>
      <c r="P281" s="2">
        <v>233.39</v>
      </c>
      <c r="Q281" s="2">
        <f t="shared" si="4"/>
        <v>4.49</v>
      </c>
    </row>
    <row r="282" spans="7:17" ht="12.75">
      <c r="G282" s="2">
        <v>4.5</v>
      </c>
      <c r="H282" s="28">
        <v>9142.84</v>
      </c>
      <c r="I282" s="28">
        <v>9371.42</v>
      </c>
      <c r="J282" s="2">
        <v>22.78</v>
      </c>
      <c r="K282" s="2">
        <v>162.16</v>
      </c>
      <c r="L282" s="2">
        <v>-2.38</v>
      </c>
      <c r="M282" s="2">
        <v>-1.81</v>
      </c>
      <c r="N282" s="2">
        <v>2.35</v>
      </c>
      <c r="O282" s="2">
        <v>10.08</v>
      </c>
      <c r="P282" s="2">
        <v>232.96</v>
      </c>
      <c r="Q282" s="2">
        <f t="shared" si="4"/>
        <v>4.5</v>
      </c>
    </row>
    <row r="283" spans="7:17" ht="12.75">
      <c r="G283" s="2">
        <v>4.51</v>
      </c>
      <c r="H283" s="28">
        <v>9165.07</v>
      </c>
      <c r="I283" s="28">
        <v>9394.2</v>
      </c>
      <c r="J283" s="2">
        <v>22.79</v>
      </c>
      <c r="K283" s="2">
        <v>162.25</v>
      </c>
      <c r="L283" s="2">
        <v>-2.38</v>
      </c>
      <c r="M283" s="2">
        <v>-1.81</v>
      </c>
      <c r="N283" s="2">
        <v>2.36</v>
      </c>
      <c r="O283" s="2">
        <v>10.07</v>
      </c>
      <c r="P283" s="2">
        <v>232.53</v>
      </c>
      <c r="Q283" s="2">
        <f t="shared" si="4"/>
        <v>4.51</v>
      </c>
    </row>
    <row r="284" spans="7:17" ht="12.75">
      <c r="G284" s="2">
        <v>4.52</v>
      </c>
      <c r="H284" s="28">
        <v>9187.31</v>
      </c>
      <c r="I284" s="28">
        <v>9416.99</v>
      </c>
      <c r="J284" s="2">
        <v>22.79</v>
      </c>
      <c r="K284" s="2">
        <v>162.34</v>
      </c>
      <c r="L284" s="2">
        <v>-2.38</v>
      </c>
      <c r="M284" s="2">
        <v>-1.81</v>
      </c>
      <c r="N284" s="2">
        <v>2.36</v>
      </c>
      <c r="O284" s="2">
        <v>10.06</v>
      </c>
      <c r="P284" s="2">
        <v>232.1</v>
      </c>
      <c r="Q284" s="2">
        <f t="shared" si="4"/>
        <v>4.52</v>
      </c>
    </row>
    <row r="285" spans="7:17" ht="12.75">
      <c r="G285" s="2">
        <v>4.53</v>
      </c>
      <c r="H285" s="28">
        <v>9209.54</v>
      </c>
      <c r="I285" s="28">
        <v>9439.78</v>
      </c>
      <c r="J285" s="2">
        <v>22.8</v>
      </c>
      <c r="K285" s="2">
        <v>162.42</v>
      </c>
      <c r="L285" s="2">
        <v>-2.38</v>
      </c>
      <c r="M285" s="2">
        <v>-1.8</v>
      </c>
      <c r="N285" s="2">
        <v>2.37</v>
      </c>
      <c r="O285" s="2">
        <v>10.05</v>
      </c>
      <c r="P285" s="2">
        <v>231.68</v>
      </c>
      <c r="Q285" s="2">
        <f t="shared" si="4"/>
        <v>4.53</v>
      </c>
    </row>
    <row r="286" spans="7:17" ht="12.75">
      <c r="G286" s="2">
        <v>4.54</v>
      </c>
      <c r="H286" s="28">
        <v>9231.79</v>
      </c>
      <c r="I286" s="28">
        <v>9462.58</v>
      </c>
      <c r="J286" s="2">
        <v>22.8</v>
      </c>
      <c r="K286" s="2">
        <v>162.51</v>
      </c>
      <c r="L286" s="2">
        <v>-2.38</v>
      </c>
      <c r="M286" s="2">
        <v>-1.8</v>
      </c>
      <c r="N286" s="2">
        <v>2.37</v>
      </c>
      <c r="O286" s="2">
        <v>10.04</v>
      </c>
      <c r="P286" s="2">
        <v>231.26</v>
      </c>
      <c r="Q286" s="2">
        <f t="shared" si="4"/>
        <v>4.54</v>
      </c>
    </row>
    <row r="287" spans="7:17" ht="12.75">
      <c r="G287" s="2">
        <v>4.55</v>
      </c>
      <c r="H287" s="28">
        <v>9254.03</v>
      </c>
      <c r="I287" s="28">
        <v>9485.38</v>
      </c>
      <c r="J287" s="2">
        <v>22.81</v>
      </c>
      <c r="K287" s="2">
        <v>162.6</v>
      </c>
      <c r="L287" s="2">
        <v>-2.37</v>
      </c>
      <c r="M287" s="2">
        <v>-1.8</v>
      </c>
      <c r="N287" s="2">
        <v>2.38</v>
      </c>
      <c r="O287" s="2">
        <v>10.03</v>
      </c>
      <c r="P287" s="2">
        <v>230.84</v>
      </c>
      <c r="Q287" s="2">
        <f t="shared" si="4"/>
        <v>4.55</v>
      </c>
    </row>
    <row r="288" spans="7:17" ht="12.75">
      <c r="G288" s="2">
        <v>4.56</v>
      </c>
      <c r="H288" s="28">
        <v>9276.28</v>
      </c>
      <c r="I288" s="28">
        <v>9508.19</v>
      </c>
      <c r="J288" s="2">
        <v>22.81</v>
      </c>
      <c r="K288" s="2">
        <v>162.68</v>
      </c>
      <c r="L288" s="2">
        <v>-2.37</v>
      </c>
      <c r="M288" s="2">
        <v>-1.79</v>
      </c>
      <c r="N288" s="2">
        <v>2.38</v>
      </c>
      <c r="O288" s="2">
        <v>10.02</v>
      </c>
      <c r="P288" s="2">
        <v>230.42</v>
      </c>
      <c r="Q288" s="2">
        <f t="shared" si="4"/>
        <v>4.56</v>
      </c>
    </row>
    <row r="289" spans="7:17" ht="12.75">
      <c r="G289" s="2">
        <v>4.57</v>
      </c>
      <c r="H289" s="28">
        <v>9298.54</v>
      </c>
      <c r="I289" s="28">
        <v>9531.01</v>
      </c>
      <c r="J289" s="2">
        <v>22.82</v>
      </c>
      <c r="K289" s="2">
        <v>162.77</v>
      </c>
      <c r="L289" s="2">
        <v>-2.37</v>
      </c>
      <c r="M289" s="2">
        <v>-1.79</v>
      </c>
      <c r="N289" s="2">
        <v>2.39</v>
      </c>
      <c r="O289" s="2">
        <v>10.01</v>
      </c>
      <c r="P289" s="2">
        <v>230.01</v>
      </c>
      <c r="Q289" s="2">
        <f t="shared" si="4"/>
        <v>4.57</v>
      </c>
    </row>
    <row r="290" spans="7:17" ht="12.75">
      <c r="G290" s="2">
        <v>4.58</v>
      </c>
      <c r="H290" s="28">
        <v>9320.8</v>
      </c>
      <c r="I290" s="28">
        <v>9553.82</v>
      </c>
      <c r="J290" s="2">
        <v>22.82</v>
      </c>
      <c r="K290" s="2">
        <v>162.86</v>
      </c>
      <c r="L290" s="2">
        <v>-2.37</v>
      </c>
      <c r="M290" s="2">
        <v>-1.79</v>
      </c>
      <c r="N290" s="2">
        <v>2.39</v>
      </c>
      <c r="O290" s="2">
        <v>10</v>
      </c>
      <c r="P290" s="2">
        <v>229.6</v>
      </c>
      <c r="Q290" s="2">
        <f t="shared" si="4"/>
        <v>4.58</v>
      </c>
    </row>
    <row r="291" spans="7:17" ht="12.75">
      <c r="G291" s="2">
        <v>4.59</v>
      </c>
      <c r="H291" s="28">
        <v>9343.07</v>
      </c>
      <c r="I291" s="28">
        <v>9576.65</v>
      </c>
      <c r="J291" s="2">
        <v>22.83</v>
      </c>
      <c r="K291" s="2">
        <v>162.94</v>
      </c>
      <c r="L291" s="2">
        <v>-2.37</v>
      </c>
      <c r="M291" s="2">
        <v>-1.79</v>
      </c>
      <c r="N291" s="2">
        <v>2.4</v>
      </c>
      <c r="O291" s="2">
        <v>9.99</v>
      </c>
      <c r="P291" s="2">
        <v>229.19</v>
      </c>
      <c r="Q291" s="2">
        <f t="shared" si="4"/>
        <v>4.59</v>
      </c>
    </row>
    <row r="292" spans="7:17" ht="12.75">
      <c r="G292" s="2">
        <v>4.6</v>
      </c>
      <c r="H292" s="28">
        <v>9365.34</v>
      </c>
      <c r="I292" s="28">
        <v>9599.48</v>
      </c>
      <c r="J292" s="2">
        <v>22.83</v>
      </c>
      <c r="K292" s="2">
        <v>163.03</v>
      </c>
      <c r="L292" s="2">
        <v>-2.37</v>
      </c>
      <c r="M292" s="2">
        <v>-1.78</v>
      </c>
      <c r="N292" s="2">
        <v>2.4</v>
      </c>
      <c r="O292" s="2">
        <v>9.98</v>
      </c>
      <c r="P292" s="2">
        <v>228.78</v>
      </c>
      <c r="Q292" s="2">
        <f t="shared" si="4"/>
        <v>4.6</v>
      </c>
    </row>
    <row r="293" spans="7:17" ht="12.75">
      <c r="G293" s="2">
        <v>4.61</v>
      </c>
      <c r="H293" s="28">
        <v>9387.62</v>
      </c>
      <c r="I293" s="28">
        <v>9622.31</v>
      </c>
      <c r="J293" s="2">
        <v>22.84</v>
      </c>
      <c r="K293" s="2">
        <v>163.12</v>
      </c>
      <c r="L293" s="2">
        <v>-2.37</v>
      </c>
      <c r="M293" s="2">
        <v>-1.78</v>
      </c>
      <c r="N293" s="2">
        <v>2.41</v>
      </c>
      <c r="O293" s="2">
        <v>9.97</v>
      </c>
      <c r="P293" s="2">
        <v>228.38</v>
      </c>
      <c r="Q293" s="2">
        <f t="shared" si="4"/>
        <v>4.61</v>
      </c>
    </row>
    <row r="294" spans="7:17" ht="12.75">
      <c r="G294" s="2">
        <v>4.62</v>
      </c>
      <c r="H294" s="28">
        <v>9409.9</v>
      </c>
      <c r="I294" s="28">
        <v>9645.15</v>
      </c>
      <c r="J294" s="2">
        <v>22.84</v>
      </c>
      <c r="K294" s="2">
        <v>163.2</v>
      </c>
      <c r="L294" s="2">
        <v>-2.36</v>
      </c>
      <c r="M294" s="2">
        <v>-1.78</v>
      </c>
      <c r="N294" s="2">
        <v>2.41</v>
      </c>
      <c r="O294" s="2">
        <v>9.96</v>
      </c>
      <c r="P294" s="2">
        <v>227.98</v>
      </c>
      <c r="Q294" s="2">
        <f t="shared" si="4"/>
        <v>4.62</v>
      </c>
    </row>
    <row r="295" spans="7:17" ht="12.75">
      <c r="G295" s="2">
        <v>4.63</v>
      </c>
      <c r="H295" s="28">
        <v>9432.18</v>
      </c>
      <c r="I295" s="28">
        <v>9667.99</v>
      </c>
      <c r="J295" s="2">
        <v>22.85</v>
      </c>
      <c r="K295" s="2">
        <v>163.29</v>
      </c>
      <c r="L295" s="2">
        <v>-2.36</v>
      </c>
      <c r="M295" s="2">
        <v>-1.77</v>
      </c>
      <c r="N295" s="2">
        <v>2.42</v>
      </c>
      <c r="O295" s="2">
        <v>9.95</v>
      </c>
      <c r="P295" s="2">
        <v>227.58</v>
      </c>
      <c r="Q295" s="2">
        <f t="shared" si="4"/>
        <v>4.63</v>
      </c>
    </row>
    <row r="296" spans="7:17" ht="12.75">
      <c r="G296" s="2">
        <v>4.64</v>
      </c>
      <c r="H296" s="28">
        <v>9454.48</v>
      </c>
      <c r="I296" s="28">
        <v>9690.84</v>
      </c>
      <c r="J296" s="2">
        <v>22.85</v>
      </c>
      <c r="K296" s="2">
        <v>163.38</v>
      </c>
      <c r="L296" s="2">
        <v>-2.36</v>
      </c>
      <c r="M296" s="2">
        <v>-1.77</v>
      </c>
      <c r="N296" s="2">
        <v>2.42</v>
      </c>
      <c r="O296" s="2">
        <v>9.94</v>
      </c>
      <c r="P296" s="2">
        <v>227.18</v>
      </c>
      <c r="Q296" s="2">
        <f t="shared" si="4"/>
        <v>4.64</v>
      </c>
    </row>
    <row r="297" spans="7:17" ht="12.75">
      <c r="G297" s="2">
        <v>4.65</v>
      </c>
      <c r="H297" s="28">
        <v>9476.77</v>
      </c>
      <c r="I297" s="28">
        <v>9713.69</v>
      </c>
      <c r="J297" s="2">
        <v>22.86</v>
      </c>
      <c r="K297" s="2">
        <v>163.46</v>
      </c>
      <c r="L297" s="2">
        <v>-2.36</v>
      </c>
      <c r="M297" s="2">
        <v>-1.77</v>
      </c>
      <c r="N297" s="2">
        <v>2.43</v>
      </c>
      <c r="O297" s="2">
        <v>9.93</v>
      </c>
      <c r="P297" s="2">
        <v>226.78</v>
      </c>
      <c r="Q297" s="2">
        <f t="shared" si="4"/>
        <v>4.65</v>
      </c>
    </row>
    <row r="298" spans="7:17" ht="12.75">
      <c r="G298" s="2">
        <v>4.66</v>
      </c>
      <c r="H298" s="28">
        <v>9499.07</v>
      </c>
      <c r="I298" s="28">
        <v>9736.55</v>
      </c>
      <c r="J298" s="2">
        <v>22.86</v>
      </c>
      <c r="K298" s="2">
        <v>163.55</v>
      </c>
      <c r="L298" s="2">
        <v>-2.36</v>
      </c>
      <c r="M298" s="2">
        <v>-1.77</v>
      </c>
      <c r="N298" s="2">
        <v>2.43</v>
      </c>
      <c r="O298" s="2">
        <v>9.92</v>
      </c>
      <c r="P298" s="2">
        <v>226.39</v>
      </c>
      <c r="Q298" s="2">
        <f t="shared" si="4"/>
        <v>4.66</v>
      </c>
    </row>
    <row r="299" spans="7:17" ht="12.75">
      <c r="G299" s="2">
        <v>4.67</v>
      </c>
      <c r="H299" s="28">
        <v>9521.38</v>
      </c>
      <c r="I299" s="28">
        <v>9759.41</v>
      </c>
      <c r="J299" s="2">
        <v>22.87</v>
      </c>
      <c r="K299" s="2">
        <v>163.64</v>
      </c>
      <c r="L299" s="2">
        <v>-2.36</v>
      </c>
      <c r="M299" s="2">
        <v>-1.76</v>
      </c>
      <c r="N299" s="2">
        <v>2.44</v>
      </c>
      <c r="O299" s="2">
        <v>9.92</v>
      </c>
      <c r="P299" s="2">
        <v>226</v>
      </c>
      <c r="Q299" s="2">
        <f t="shared" si="4"/>
        <v>4.67</v>
      </c>
    </row>
    <row r="300" spans="7:17" ht="12.75">
      <c r="G300" s="2">
        <v>4.68</v>
      </c>
      <c r="H300" s="28">
        <v>9543.68</v>
      </c>
      <c r="I300" s="28">
        <v>9782.28</v>
      </c>
      <c r="J300" s="2">
        <v>22.87</v>
      </c>
      <c r="K300" s="2">
        <v>163.72</v>
      </c>
      <c r="L300" s="2">
        <v>-2.36</v>
      </c>
      <c r="M300" s="2">
        <v>-1.76</v>
      </c>
      <c r="N300" s="2">
        <v>2.45</v>
      </c>
      <c r="O300" s="2">
        <v>9.91</v>
      </c>
      <c r="P300" s="2">
        <v>225.61</v>
      </c>
      <c r="Q300" s="2">
        <f t="shared" si="4"/>
        <v>4.68</v>
      </c>
    </row>
    <row r="301" spans="7:17" ht="12.75">
      <c r="G301" s="2">
        <v>4.69</v>
      </c>
      <c r="H301" s="28">
        <v>9566</v>
      </c>
      <c r="I301" s="28">
        <v>9805.15</v>
      </c>
      <c r="J301" s="2">
        <v>22.88</v>
      </c>
      <c r="K301" s="2">
        <v>163.81</v>
      </c>
      <c r="L301" s="2">
        <v>-2.36</v>
      </c>
      <c r="M301" s="2">
        <v>-1.76</v>
      </c>
      <c r="N301" s="2">
        <v>2.45</v>
      </c>
      <c r="O301" s="2">
        <v>9.9</v>
      </c>
      <c r="P301" s="2">
        <v>225.22</v>
      </c>
      <c r="Q301" s="2">
        <f t="shared" si="4"/>
        <v>4.69</v>
      </c>
    </row>
    <row r="302" spans="7:17" ht="12.75">
      <c r="G302" s="2">
        <v>4.7</v>
      </c>
      <c r="H302" s="28">
        <v>9588.32</v>
      </c>
      <c r="I302" s="28">
        <v>9828.02</v>
      </c>
      <c r="J302" s="2">
        <v>22.88</v>
      </c>
      <c r="K302" s="2">
        <v>163.9</v>
      </c>
      <c r="L302" s="2">
        <v>-2.35</v>
      </c>
      <c r="M302" s="2">
        <v>-1.75</v>
      </c>
      <c r="N302" s="2">
        <v>2.46</v>
      </c>
      <c r="O302" s="2">
        <v>9.89</v>
      </c>
      <c r="P302" s="2">
        <v>224.84</v>
      </c>
      <c r="Q302" s="2">
        <f t="shared" si="4"/>
        <v>4.7</v>
      </c>
    </row>
    <row r="303" spans="7:17" ht="12.75">
      <c r="G303" s="2">
        <v>4.71</v>
      </c>
      <c r="H303" s="28">
        <v>9610.64</v>
      </c>
      <c r="I303" s="28">
        <v>9850.91</v>
      </c>
      <c r="J303" s="2">
        <v>22.89</v>
      </c>
      <c r="K303" s="2">
        <v>163.98</v>
      </c>
      <c r="L303" s="2">
        <v>-2.35</v>
      </c>
      <c r="M303" s="2">
        <v>-1.75</v>
      </c>
      <c r="N303" s="2">
        <v>2.46</v>
      </c>
      <c r="O303" s="2">
        <v>9.88</v>
      </c>
      <c r="P303" s="2">
        <v>224.45</v>
      </c>
      <c r="Q303" s="2">
        <f t="shared" si="4"/>
        <v>4.71</v>
      </c>
    </row>
    <row r="304" spans="7:17" ht="12.75">
      <c r="G304" s="2">
        <v>4.72</v>
      </c>
      <c r="H304" s="28">
        <v>9632.97</v>
      </c>
      <c r="I304" s="28">
        <v>9873.79</v>
      </c>
      <c r="J304" s="2">
        <v>22.89</v>
      </c>
      <c r="K304" s="2">
        <v>164.07</v>
      </c>
      <c r="L304" s="2">
        <v>-2.35</v>
      </c>
      <c r="M304" s="2">
        <v>-1.75</v>
      </c>
      <c r="N304" s="2">
        <v>2.47</v>
      </c>
      <c r="O304" s="2">
        <v>9.87</v>
      </c>
      <c r="P304" s="2">
        <v>224.07</v>
      </c>
      <c r="Q304" s="2">
        <f t="shared" si="4"/>
        <v>4.72</v>
      </c>
    </row>
    <row r="305" spans="7:17" ht="12.75">
      <c r="G305" s="2">
        <v>4.73</v>
      </c>
      <c r="H305" s="28">
        <v>9655.3</v>
      </c>
      <c r="I305" s="28">
        <v>9896.68</v>
      </c>
      <c r="J305" s="2">
        <v>22.9</v>
      </c>
      <c r="K305" s="2">
        <v>164.16</v>
      </c>
      <c r="L305" s="2">
        <v>-2.35</v>
      </c>
      <c r="M305" s="2">
        <v>-1.74</v>
      </c>
      <c r="N305" s="2">
        <v>2.47</v>
      </c>
      <c r="O305" s="2">
        <v>9.86</v>
      </c>
      <c r="P305" s="2">
        <v>223.69</v>
      </c>
      <c r="Q305" s="2">
        <f t="shared" si="4"/>
        <v>4.73</v>
      </c>
    </row>
    <row r="306" spans="7:17" ht="12.75">
      <c r="G306" s="2">
        <v>4.74</v>
      </c>
      <c r="H306" s="28">
        <v>9677.64</v>
      </c>
      <c r="I306" s="28">
        <v>9919.58</v>
      </c>
      <c r="J306" s="2">
        <v>22.9</v>
      </c>
      <c r="K306" s="2">
        <v>164.25</v>
      </c>
      <c r="L306" s="2">
        <v>-2.35</v>
      </c>
      <c r="M306" s="2">
        <v>-1.74</v>
      </c>
      <c r="N306" s="2">
        <v>2.48</v>
      </c>
      <c r="O306" s="2">
        <v>9.85</v>
      </c>
      <c r="P306" s="2">
        <v>223.32</v>
      </c>
      <c r="Q306" s="2">
        <f t="shared" si="4"/>
        <v>4.74</v>
      </c>
    </row>
    <row r="307" spans="7:17" ht="12.75">
      <c r="G307" s="2">
        <v>4.75</v>
      </c>
      <c r="H307" s="28">
        <v>9699.98</v>
      </c>
      <c r="I307" s="28">
        <v>9942.48</v>
      </c>
      <c r="J307" s="2">
        <v>22.91</v>
      </c>
      <c r="K307" s="2">
        <v>164.33</v>
      </c>
      <c r="L307" s="2">
        <v>-2.35</v>
      </c>
      <c r="M307" s="2">
        <v>-1.74</v>
      </c>
      <c r="N307" s="2">
        <v>2.48</v>
      </c>
      <c r="O307" s="2">
        <v>9.84</v>
      </c>
      <c r="P307" s="2">
        <v>222.94</v>
      </c>
      <c r="Q307" s="2">
        <f t="shared" si="4"/>
        <v>4.75</v>
      </c>
    </row>
    <row r="308" spans="7:17" ht="12.75">
      <c r="G308" s="2">
        <v>4.76</v>
      </c>
      <c r="H308" s="28">
        <v>9722.33</v>
      </c>
      <c r="I308" s="28">
        <v>9965.38</v>
      </c>
      <c r="J308" s="2">
        <v>22.91</v>
      </c>
      <c r="K308" s="2">
        <v>164.42</v>
      </c>
      <c r="L308" s="2">
        <v>-2.35</v>
      </c>
      <c r="M308" s="2">
        <v>-1.73</v>
      </c>
      <c r="N308" s="2">
        <v>2.49</v>
      </c>
      <c r="O308" s="2">
        <v>9.83</v>
      </c>
      <c r="P308" s="2">
        <v>222.57</v>
      </c>
      <c r="Q308" s="2">
        <f t="shared" si="4"/>
        <v>4.76</v>
      </c>
    </row>
    <row r="309" spans="7:17" ht="12.75">
      <c r="G309" s="2">
        <v>4.77</v>
      </c>
      <c r="H309" s="28">
        <v>9744.68</v>
      </c>
      <c r="I309" s="28">
        <v>9988.29</v>
      </c>
      <c r="J309" s="2">
        <v>22.91</v>
      </c>
      <c r="K309" s="2">
        <v>164.51</v>
      </c>
      <c r="L309" s="2">
        <v>-2.34</v>
      </c>
      <c r="M309" s="2">
        <v>-1.73</v>
      </c>
      <c r="N309" s="2">
        <v>2.49</v>
      </c>
      <c r="O309" s="2">
        <v>9.83</v>
      </c>
      <c r="P309" s="2">
        <v>222.2</v>
      </c>
      <c r="Q309" s="2">
        <f t="shared" si="4"/>
        <v>4.77</v>
      </c>
    </row>
    <row r="310" spans="7:17" ht="12.75">
      <c r="G310" s="2">
        <v>4.78</v>
      </c>
      <c r="H310" s="28">
        <v>9767.03</v>
      </c>
      <c r="I310" s="28">
        <v>10011.21</v>
      </c>
      <c r="J310" s="2">
        <v>22.92</v>
      </c>
      <c r="K310" s="2">
        <v>164.59</v>
      </c>
      <c r="L310" s="2">
        <v>-2.34</v>
      </c>
      <c r="M310" s="2">
        <v>-1.73</v>
      </c>
      <c r="N310" s="2">
        <v>2.5</v>
      </c>
      <c r="O310" s="2">
        <v>9.82</v>
      </c>
      <c r="P310" s="2">
        <v>221.83</v>
      </c>
      <c r="Q310" s="2">
        <f t="shared" si="4"/>
        <v>4.78</v>
      </c>
    </row>
    <row r="311" spans="7:17" ht="12.75">
      <c r="G311" s="2">
        <v>4.79</v>
      </c>
      <c r="H311" s="28">
        <v>9789.39</v>
      </c>
      <c r="I311" s="28">
        <v>10034.13</v>
      </c>
      <c r="J311" s="2">
        <v>22.92</v>
      </c>
      <c r="K311" s="2">
        <v>164.68</v>
      </c>
      <c r="L311" s="2">
        <v>-2.34</v>
      </c>
      <c r="M311" s="2">
        <v>-1.73</v>
      </c>
      <c r="N311" s="2">
        <v>2.5</v>
      </c>
      <c r="O311" s="2">
        <v>9.81</v>
      </c>
      <c r="P311" s="2">
        <v>221.47</v>
      </c>
      <c r="Q311" s="2">
        <f t="shared" si="4"/>
        <v>4.79</v>
      </c>
    </row>
    <row r="312" spans="7:17" ht="12.75">
      <c r="G312" s="2">
        <v>4.8</v>
      </c>
      <c r="H312" s="28">
        <v>9811.76</v>
      </c>
      <c r="I312" s="28">
        <v>10057.05</v>
      </c>
      <c r="J312" s="2">
        <v>22.93</v>
      </c>
      <c r="K312" s="2">
        <v>164.77</v>
      </c>
      <c r="L312" s="2">
        <v>-2.34</v>
      </c>
      <c r="M312" s="2">
        <v>-1.72</v>
      </c>
      <c r="N312" s="2">
        <v>2.51</v>
      </c>
      <c r="O312" s="2">
        <v>9.8</v>
      </c>
      <c r="P312" s="2">
        <v>221.1</v>
      </c>
      <c r="Q312" s="2">
        <f t="shared" si="4"/>
        <v>4.8</v>
      </c>
    </row>
    <row r="313" spans="7:17" ht="12.75">
      <c r="G313" s="2">
        <v>4.81</v>
      </c>
      <c r="H313" s="28">
        <v>9834.13</v>
      </c>
      <c r="I313" s="28">
        <v>10079.98</v>
      </c>
      <c r="J313" s="2">
        <v>22.93</v>
      </c>
      <c r="K313" s="2">
        <v>164.86</v>
      </c>
      <c r="L313" s="2">
        <v>-2.34</v>
      </c>
      <c r="M313" s="2">
        <v>-1.72</v>
      </c>
      <c r="N313" s="2">
        <v>2.51</v>
      </c>
      <c r="O313" s="2">
        <v>9.79</v>
      </c>
      <c r="P313" s="2">
        <v>220.74</v>
      </c>
      <c r="Q313" s="2">
        <f t="shared" si="4"/>
        <v>4.81</v>
      </c>
    </row>
    <row r="314" spans="7:17" ht="12.75">
      <c r="G314" s="2">
        <v>4.82</v>
      </c>
      <c r="H314" s="28">
        <v>9856.5</v>
      </c>
      <c r="I314" s="28">
        <v>10102.91</v>
      </c>
      <c r="J314" s="2">
        <v>22.94</v>
      </c>
      <c r="K314" s="2">
        <v>164.94</v>
      </c>
      <c r="L314" s="2">
        <v>-2.34</v>
      </c>
      <c r="M314" s="2">
        <v>-1.72</v>
      </c>
      <c r="N314" s="2">
        <v>2.52</v>
      </c>
      <c r="O314" s="2">
        <v>9.78</v>
      </c>
      <c r="P314" s="2">
        <v>220.38</v>
      </c>
      <c r="Q314" s="2">
        <f t="shared" si="4"/>
        <v>4.82</v>
      </c>
    </row>
    <row r="315" spans="7:17" ht="12.75">
      <c r="G315" s="2">
        <v>4.83</v>
      </c>
      <c r="H315" s="28">
        <v>9878.88</v>
      </c>
      <c r="I315" s="28">
        <v>10125.85</v>
      </c>
      <c r="J315" s="2">
        <v>22.94</v>
      </c>
      <c r="K315" s="2">
        <v>165.03</v>
      </c>
      <c r="L315" s="2">
        <v>-2.34</v>
      </c>
      <c r="M315" s="2">
        <v>-1.71</v>
      </c>
      <c r="N315" s="2">
        <v>2.52</v>
      </c>
      <c r="O315" s="2">
        <v>9.77</v>
      </c>
      <c r="P315" s="2">
        <v>220.02</v>
      </c>
      <c r="Q315" s="2">
        <f t="shared" si="4"/>
        <v>4.83</v>
      </c>
    </row>
    <row r="316" spans="7:17" ht="12.75">
      <c r="G316" s="2">
        <v>4.84</v>
      </c>
      <c r="H316" s="28">
        <v>9901.26</v>
      </c>
      <c r="I316" s="28">
        <v>10148.79</v>
      </c>
      <c r="J316" s="2">
        <v>22.95</v>
      </c>
      <c r="K316" s="2">
        <v>165.12</v>
      </c>
      <c r="L316" s="2">
        <v>-2.33</v>
      </c>
      <c r="M316" s="2">
        <v>-1.71</v>
      </c>
      <c r="N316" s="2">
        <v>2.53</v>
      </c>
      <c r="O316" s="2">
        <v>9.77</v>
      </c>
      <c r="P316" s="2">
        <v>219.66</v>
      </c>
      <c r="Q316" s="2">
        <f t="shared" si="4"/>
        <v>4.84</v>
      </c>
    </row>
    <row r="317" spans="7:17" ht="12.75">
      <c r="G317" s="2">
        <v>4.85</v>
      </c>
      <c r="H317" s="28">
        <v>9923.65</v>
      </c>
      <c r="I317" s="28">
        <v>10171.74</v>
      </c>
      <c r="J317" s="2">
        <v>22.95</v>
      </c>
      <c r="K317" s="2">
        <v>165.21</v>
      </c>
      <c r="L317" s="2">
        <v>-2.33</v>
      </c>
      <c r="M317" s="2">
        <v>-1.71</v>
      </c>
      <c r="N317" s="2">
        <v>2.53</v>
      </c>
      <c r="O317" s="2">
        <v>9.76</v>
      </c>
      <c r="P317" s="2">
        <v>219.31</v>
      </c>
      <c r="Q317" s="2">
        <f t="shared" si="4"/>
        <v>4.85</v>
      </c>
    </row>
    <row r="318" spans="7:17" ht="12.75">
      <c r="G318" s="2">
        <v>4.86</v>
      </c>
      <c r="H318" s="28">
        <v>9946.04</v>
      </c>
      <c r="I318" s="28">
        <v>10194.69</v>
      </c>
      <c r="J318" s="2">
        <v>22.96</v>
      </c>
      <c r="K318" s="2">
        <v>165.29</v>
      </c>
      <c r="L318" s="2">
        <v>-2.33</v>
      </c>
      <c r="M318" s="2">
        <v>-1.7</v>
      </c>
      <c r="N318" s="2">
        <v>2.54</v>
      </c>
      <c r="O318" s="2">
        <v>9.75</v>
      </c>
      <c r="P318" s="2">
        <v>218.95</v>
      </c>
      <c r="Q318" s="2">
        <f t="shared" si="4"/>
        <v>4.86</v>
      </c>
    </row>
    <row r="319" spans="7:17" ht="12.75">
      <c r="G319" s="2">
        <v>4.87</v>
      </c>
      <c r="H319" s="28">
        <v>9968.44</v>
      </c>
      <c r="I319" s="28">
        <v>10217.65</v>
      </c>
      <c r="J319" s="2">
        <v>22.96</v>
      </c>
      <c r="K319" s="2">
        <v>165.38</v>
      </c>
      <c r="L319" s="2">
        <v>-2.33</v>
      </c>
      <c r="M319" s="2">
        <v>-1.7</v>
      </c>
      <c r="N319" s="2">
        <v>2.54</v>
      </c>
      <c r="O319" s="2">
        <v>9.74</v>
      </c>
      <c r="P319" s="2">
        <v>218.6</v>
      </c>
      <c r="Q319" s="2">
        <f t="shared" si="4"/>
        <v>4.87</v>
      </c>
    </row>
    <row r="320" spans="7:17" ht="12.75">
      <c r="G320" s="2">
        <v>4.88</v>
      </c>
      <c r="H320" s="28">
        <v>9990.84</v>
      </c>
      <c r="I320" s="28">
        <v>10240.61</v>
      </c>
      <c r="J320" s="2">
        <v>22.97</v>
      </c>
      <c r="K320" s="2">
        <v>165.47</v>
      </c>
      <c r="L320" s="2">
        <v>-2.33</v>
      </c>
      <c r="M320" s="2">
        <v>-1.7</v>
      </c>
      <c r="N320" s="2">
        <v>2.55</v>
      </c>
      <c r="O320" s="2">
        <v>9.73</v>
      </c>
      <c r="P320" s="2">
        <v>218.25</v>
      </c>
      <c r="Q320" s="2">
        <f t="shared" si="4"/>
        <v>4.88</v>
      </c>
    </row>
    <row r="321" spans="7:17" ht="12.75">
      <c r="G321" s="2">
        <v>4.89</v>
      </c>
      <c r="H321" s="28">
        <v>10013.24</v>
      </c>
      <c r="I321" s="28">
        <v>10263.57</v>
      </c>
      <c r="J321" s="2">
        <v>22.97</v>
      </c>
      <c r="K321" s="2">
        <v>165.56</v>
      </c>
      <c r="L321" s="2">
        <v>-2.33</v>
      </c>
      <c r="M321" s="2">
        <v>-1.69</v>
      </c>
      <c r="N321" s="2">
        <v>2.55</v>
      </c>
      <c r="O321" s="2">
        <v>9.73</v>
      </c>
      <c r="P321" s="2">
        <v>217.91</v>
      </c>
      <c r="Q321" s="2">
        <f t="shared" si="4"/>
        <v>4.89</v>
      </c>
    </row>
    <row r="322" spans="7:17" ht="12.75">
      <c r="G322" s="2">
        <v>4.9</v>
      </c>
      <c r="H322" s="28">
        <v>10035.65</v>
      </c>
      <c r="I322" s="28">
        <v>10286.54</v>
      </c>
      <c r="J322" s="2">
        <v>22.97</v>
      </c>
      <c r="K322" s="2">
        <v>165.65</v>
      </c>
      <c r="L322" s="2">
        <v>-2.33</v>
      </c>
      <c r="M322" s="2">
        <v>-1.69</v>
      </c>
      <c r="N322" s="2">
        <v>2.56</v>
      </c>
      <c r="O322" s="2">
        <v>9.72</v>
      </c>
      <c r="P322" s="2">
        <v>217.56</v>
      </c>
      <c r="Q322" s="2">
        <f t="shared" si="4"/>
        <v>4.9</v>
      </c>
    </row>
    <row r="323" spans="7:17" ht="12.75">
      <c r="G323" s="2">
        <v>4.91</v>
      </c>
      <c r="H323" s="28">
        <v>10058.06</v>
      </c>
      <c r="I323" s="28">
        <v>10309.52</v>
      </c>
      <c r="J323" s="2">
        <v>22.98</v>
      </c>
      <c r="K323" s="2">
        <v>165.73</v>
      </c>
      <c r="L323" s="2">
        <v>-2.32</v>
      </c>
      <c r="M323" s="2">
        <v>-1.69</v>
      </c>
      <c r="N323" s="2">
        <v>2.57</v>
      </c>
      <c r="O323" s="2">
        <v>9.71</v>
      </c>
      <c r="P323" s="2">
        <v>217.21</v>
      </c>
      <c r="Q323" s="2">
        <f aca="true" t="shared" si="5" ref="Q323:Q386">G323</f>
        <v>4.91</v>
      </c>
    </row>
    <row r="324" spans="7:17" ht="12.75">
      <c r="G324" s="2">
        <v>4.92</v>
      </c>
      <c r="H324" s="28">
        <v>10080.48</v>
      </c>
      <c r="I324" s="28">
        <v>10332.49</v>
      </c>
      <c r="J324" s="2">
        <v>22.98</v>
      </c>
      <c r="K324" s="2">
        <v>165.82</v>
      </c>
      <c r="L324" s="2">
        <v>-2.32</v>
      </c>
      <c r="M324" s="2">
        <v>-1.68</v>
      </c>
      <c r="N324" s="2">
        <v>2.57</v>
      </c>
      <c r="O324" s="2">
        <v>9.7</v>
      </c>
      <c r="P324" s="2">
        <v>216.87</v>
      </c>
      <c r="Q324" s="2">
        <f t="shared" si="5"/>
        <v>4.92</v>
      </c>
    </row>
    <row r="325" spans="7:17" ht="12.75">
      <c r="G325" s="2">
        <v>4.93</v>
      </c>
      <c r="H325" s="28">
        <v>10102.9</v>
      </c>
      <c r="I325" s="28">
        <v>10355.48</v>
      </c>
      <c r="J325" s="2">
        <v>22.99</v>
      </c>
      <c r="K325" s="2">
        <v>165.91</v>
      </c>
      <c r="L325" s="2">
        <v>-2.32</v>
      </c>
      <c r="M325" s="2">
        <v>-1.68</v>
      </c>
      <c r="N325" s="2">
        <v>2.58</v>
      </c>
      <c r="O325" s="2">
        <v>9.69</v>
      </c>
      <c r="P325" s="2">
        <v>216.53</v>
      </c>
      <c r="Q325" s="2">
        <f t="shared" si="5"/>
        <v>4.93</v>
      </c>
    </row>
    <row r="326" spans="7:17" ht="12.75">
      <c r="G326" s="2">
        <v>4.94</v>
      </c>
      <c r="H326" s="28">
        <v>10125.33</v>
      </c>
      <c r="I326" s="28">
        <v>10378.46</v>
      </c>
      <c r="J326" s="2">
        <v>22.99</v>
      </c>
      <c r="K326" s="2">
        <v>166</v>
      </c>
      <c r="L326" s="2">
        <v>-2.32</v>
      </c>
      <c r="M326" s="2">
        <v>-1.68</v>
      </c>
      <c r="N326" s="2">
        <v>2.58</v>
      </c>
      <c r="O326" s="2">
        <v>9.69</v>
      </c>
      <c r="P326" s="2">
        <v>216.19</v>
      </c>
      <c r="Q326" s="2">
        <f t="shared" si="5"/>
        <v>4.94</v>
      </c>
    </row>
    <row r="327" spans="7:17" ht="12.75">
      <c r="G327" s="2">
        <v>4.95</v>
      </c>
      <c r="H327" s="28">
        <v>10147.76</v>
      </c>
      <c r="I327" s="28">
        <v>10401.46</v>
      </c>
      <c r="J327" s="2">
        <v>23</v>
      </c>
      <c r="K327" s="2">
        <v>166.09</v>
      </c>
      <c r="L327" s="2">
        <v>-2.32</v>
      </c>
      <c r="M327" s="2">
        <v>-1.67</v>
      </c>
      <c r="N327" s="2">
        <v>2.59</v>
      </c>
      <c r="O327" s="2">
        <v>9.68</v>
      </c>
      <c r="P327" s="2">
        <v>215.86</v>
      </c>
      <c r="Q327" s="2">
        <f t="shared" si="5"/>
        <v>4.95</v>
      </c>
    </row>
    <row r="328" spans="7:17" ht="12.75">
      <c r="G328" s="2">
        <v>4.96</v>
      </c>
      <c r="H328" s="28">
        <v>10170.2</v>
      </c>
      <c r="I328" s="28">
        <v>10424.45</v>
      </c>
      <c r="J328" s="2">
        <v>23</v>
      </c>
      <c r="K328" s="2">
        <v>166.17</v>
      </c>
      <c r="L328" s="2">
        <v>-2.32</v>
      </c>
      <c r="M328" s="2">
        <v>-1.67</v>
      </c>
      <c r="N328" s="2">
        <v>2.59</v>
      </c>
      <c r="O328" s="2">
        <v>9.67</v>
      </c>
      <c r="P328" s="2">
        <v>215.52</v>
      </c>
      <c r="Q328" s="2">
        <f t="shared" si="5"/>
        <v>4.96</v>
      </c>
    </row>
    <row r="329" spans="7:17" ht="12.75">
      <c r="G329" s="2">
        <v>4.97</v>
      </c>
      <c r="H329" s="28">
        <v>10192.64</v>
      </c>
      <c r="I329" s="28">
        <v>10447.45</v>
      </c>
      <c r="J329" s="2">
        <v>23.01</v>
      </c>
      <c r="K329" s="2">
        <v>166.26</v>
      </c>
      <c r="L329" s="2">
        <v>-2.32</v>
      </c>
      <c r="M329" s="2">
        <v>-1.67</v>
      </c>
      <c r="N329" s="2">
        <v>2.6</v>
      </c>
      <c r="O329" s="2">
        <v>9.66</v>
      </c>
      <c r="P329" s="2">
        <v>215.19</v>
      </c>
      <c r="Q329" s="2">
        <f t="shared" si="5"/>
        <v>4.97</v>
      </c>
    </row>
    <row r="330" spans="7:17" ht="12.75">
      <c r="G330" s="2">
        <v>4.98</v>
      </c>
      <c r="H330" s="28">
        <v>10215.08</v>
      </c>
      <c r="I330" s="28">
        <v>10470.46</v>
      </c>
      <c r="J330" s="2">
        <v>23.01</v>
      </c>
      <c r="K330" s="2">
        <v>166.35</v>
      </c>
      <c r="L330" s="2">
        <v>-2.31</v>
      </c>
      <c r="M330" s="2">
        <v>-1.66</v>
      </c>
      <c r="N330" s="2">
        <v>2.6</v>
      </c>
      <c r="O330" s="2">
        <v>9.66</v>
      </c>
      <c r="P330" s="2">
        <v>214.85</v>
      </c>
      <c r="Q330" s="2">
        <f t="shared" si="5"/>
        <v>4.98</v>
      </c>
    </row>
    <row r="331" spans="7:17" ht="12.75">
      <c r="G331" s="2">
        <v>4.99</v>
      </c>
      <c r="H331" s="28">
        <v>10237.53</v>
      </c>
      <c r="I331" s="28">
        <v>10493.47</v>
      </c>
      <c r="J331" s="2">
        <v>23.01</v>
      </c>
      <c r="K331" s="2">
        <v>166.44</v>
      </c>
      <c r="L331" s="2">
        <v>-2.31</v>
      </c>
      <c r="M331" s="2">
        <v>-1.66</v>
      </c>
      <c r="N331" s="2">
        <v>2.61</v>
      </c>
      <c r="O331" s="2">
        <v>9.65</v>
      </c>
      <c r="P331" s="2">
        <v>214.52</v>
      </c>
      <c r="Q331" s="2">
        <f t="shared" si="5"/>
        <v>4.99</v>
      </c>
    </row>
    <row r="332" spans="7:17" ht="12.75">
      <c r="G332" s="2">
        <v>5</v>
      </c>
      <c r="H332" s="28">
        <v>10259.98</v>
      </c>
      <c r="I332" s="28">
        <v>10516.48</v>
      </c>
      <c r="J332" s="2">
        <v>23.02</v>
      </c>
      <c r="K332" s="2">
        <v>166.53</v>
      </c>
      <c r="L332" s="2">
        <v>-2.31</v>
      </c>
      <c r="M332" s="2">
        <v>-1.66</v>
      </c>
      <c r="N332" s="2">
        <v>2.61</v>
      </c>
      <c r="O332" s="2">
        <v>9.64</v>
      </c>
      <c r="P332" s="2">
        <v>214.2</v>
      </c>
      <c r="Q332" s="2">
        <f t="shared" si="5"/>
        <v>5</v>
      </c>
    </row>
    <row r="333" spans="7:17" ht="12.75">
      <c r="G333" s="2">
        <v>5.01</v>
      </c>
      <c r="H333" s="28">
        <v>10282.44</v>
      </c>
      <c r="I333" s="28">
        <v>10539.5</v>
      </c>
      <c r="J333" s="2">
        <v>23.02</v>
      </c>
      <c r="K333" s="2">
        <v>166.62</v>
      </c>
      <c r="L333" s="2">
        <v>-2.31</v>
      </c>
      <c r="M333" s="2">
        <v>-1.65</v>
      </c>
      <c r="N333" s="2">
        <v>2.62</v>
      </c>
      <c r="O333" s="2">
        <v>9.63</v>
      </c>
      <c r="P333" s="2">
        <v>213.87</v>
      </c>
      <c r="Q333" s="2">
        <f t="shared" si="5"/>
        <v>5.01</v>
      </c>
    </row>
    <row r="334" spans="7:17" ht="12.75">
      <c r="G334" s="2">
        <v>5.02</v>
      </c>
      <c r="H334" s="28">
        <v>10304.9</v>
      </c>
      <c r="I334" s="28">
        <v>10562.53</v>
      </c>
      <c r="J334" s="2">
        <v>23.03</v>
      </c>
      <c r="K334" s="2">
        <v>166.71</v>
      </c>
      <c r="L334" s="2">
        <v>-2.31</v>
      </c>
      <c r="M334" s="2">
        <v>-1.65</v>
      </c>
      <c r="N334" s="2">
        <v>2.62</v>
      </c>
      <c r="O334" s="2">
        <v>9.63</v>
      </c>
      <c r="P334" s="2">
        <v>213.54</v>
      </c>
      <c r="Q334" s="2">
        <f t="shared" si="5"/>
        <v>5.02</v>
      </c>
    </row>
    <row r="335" spans="7:17" ht="12.75">
      <c r="G335" s="2">
        <v>5.03</v>
      </c>
      <c r="H335" s="28">
        <v>10327.37</v>
      </c>
      <c r="I335" s="28">
        <v>10585.55</v>
      </c>
      <c r="J335" s="2">
        <v>23.03</v>
      </c>
      <c r="K335" s="2">
        <v>166.79</v>
      </c>
      <c r="L335" s="2">
        <v>-2.31</v>
      </c>
      <c r="M335" s="2">
        <v>-1.65</v>
      </c>
      <c r="N335" s="2">
        <v>2.63</v>
      </c>
      <c r="O335" s="2">
        <v>9.62</v>
      </c>
      <c r="P335" s="2">
        <v>213.22</v>
      </c>
      <c r="Q335" s="2">
        <f t="shared" si="5"/>
        <v>5.03</v>
      </c>
    </row>
    <row r="336" spans="7:17" ht="12.75">
      <c r="G336" s="2">
        <v>5.04</v>
      </c>
      <c r="H336" s="28">
        <v>10349.84</v>
      </c>
      <c r="I336" s="28">
        <v>10608.58</v>
      </c>
      <c r="J336" s="2">
        <v>23.04</v>
      </c>
      <c r="K336" s="2">
        <v>166.88</v>
      </c>
      <c r="L336" s="2">
        <v>-2.31</v>
      </c>
      <c r="M336" s="2">
        <v>-1.64</v>
      </c>
      <c r="N336" s="2">
        <v>2.63</v>
      </c>
      <c r="O336" s="2">
        <v>9.61</v>
      </c>
      <c r="P336" s="2">
        <v>212.9</v>
      </c>
      <c r="Q336" s="2">
        <f t="shared" si="5"/>
        <v>5.04</v>
      </c>
    </row>
    <row r="337" spans="7:17" ht="12.75">
      <c r="G337" s="2">
        <v>5.05</v>
      </c>
      <c r="H337" s="28">
        <v>10372.31</v>
      </c>
      <c r="I337" s="28">
        <v>10631.62</v>
      </c>
      <c r="J337" s="2">
        <v>23.04</v>
      </c>
      <c r="K337" s="2">
        <v>166.97</v>
      </c>
      <c r="L337" s="2">
        <v>-2.3</v>
      </c>
      <c r="M337" s="2">
        <v>-1.64</v>
      </c>
      <c r="N337" s="2">
        <v>2.64</v>
      </c>
      <c r="O337" s="2">
        <v>9.61</v>
      </c>
      <c r="P337" s="2">
        <v>212.58</v>
      </c>
      <c r="Q337" s="2">
        <f t="shared" si="5"/>
        <v>5.05</v>
      </c>
    </row>
    <row r="338" spans="7:17" ht="12.75">
      <c r="G338" s="2">
        <v>5.06</v>
      </c>
      <c r="H338" s="28">
        <v>10394.79</v>
      </c>
      <c r="I338" s="28">
        <v>10654.66</v>
      </c>
      <c r="J338" s="2">
        <v>23.04</v>
      </c>
      <c r="K338" s="2">
        <v>167.06</v>
      </c>
      <c r="L338" s="2">
        <v>-2.3</v>
      </c>
      <c r="M338" s="2">
        <v>-1.64</v>
      </c>
      <c r="N338" s="2">
        <v>2.64</v>
      </c>
      <c r="O338" s="2">
        <v>9.6</v>
      </c>
      <c r="P338" s="2">
        <v>212.26</v>
      </c>
      <c r="Q338" s="2">
        <f t="shared" si="5"/>
        <v>5.06</v>
      </c>
    </row>
    <row r="339" spans="7:17" ht="12.75">
      <c r="G339" s="2">
        <v>5.07</v>
      </c>
      <c r="H339" s="28">
        <v>10417.27</v>
      </c>
      <c r="I339" s="28">
        <v>10677.71</v>
      </c>
      <c r="J339" s="2">
        <v>23.05</v>
      </c>
      <c r="K339" s="2">
        <v>167.15</v>
      </c>
      <c r="L339" s="2">
        <v>-2.3</v>
      </c>
      <c r="M339" s="2">
        <v>-1.63</v>
      </c>
      <c r="N339" s="2">
        <v>2.65</v>
      </c>
      <c r="O339" s="2">
        <v>9.59</v>
      </c>
      <c r="P339" s="2">
        <v>211.94</v>
      </c>
      <c r="Q339" s="2">
        <f t="shared" si="5"/>
        <v>5.07</v>
      </c>
    </row>
    <row r="340" spans="7:17" ht="12.75">
      <c r="G340" s="2">
        <v>5.08</v>
      </c>
      <c r="H340" s="28">
        <v>10439.76</v>
      </c>
      <c r="I340" s="28">
        <v>10700.76</v>
      </c>
      <c r="J340" s="2">
        <v>23.05</v>
      </c>
      <c r="K340" s="2">
        <v>167.24</v>
      </c>
      <c r="L340" s="2">
        <v>-2.3</v>
      </c>
      <c r="M340" s="2">
        <v>-1.63</v>
      </c>
      <c r="N340" s="2">
        <v>2.65</v>
      </c>
      <c r="O340" s="2">
        <v>9.58</v>
      </c>
      <c r="P340" s="2">
        <v>211.62</v>
      </c>
      <c r="Q340" s="2">
        <f t="shared" si="5"/>
        <v>5.08</v>
      </c>
    </row>
    <row r="341" spans="7:17" ht="12.75">
      <c r="G341" s="2">
        <v>5.09</v>
      </c>
      <c r="H341" s="28">
        <v>10462.25</v>
      </c>
      <c r="I341" s="28">
        <v>10723.81</v>
      </c>
      <c r="J341" s="2">
        <v>23.06</v>
      </c>
      <c r="K341" s="2">
        <v>167.33</v>
      </c>
      <c r="L341" s="2">
        <v>-2.3</v>
      </c>
      <c r="M341" s="2">
        <v>-1.62</v>
      </c>
      <c r="N341" s="2">
        <v>2.66</v>
      </c>
      <c r="O341" s="2">
        <v>9.58</v>
      </c>
      <c r="P341" s="2">
        <v>211.31</v>
      </c>
      <c r="Q341" s="2">
        <f t="shared" si="5"/>
        <v>5.09</v>
      </c>
    </row>
    <row r="342" spans="7:17" ht="12.75">
      <c r="G342" s="2">
        <v>5.1</v>
      </c>
      <c r="H342" s="28">
        <v>10484.75</v>
      </c>
      <c r="I342" s="28">
        <v>10746.87</v>
      </c>
      <c r="J342" s="2">
        <v>23.06</v>
      </c>
      <c r="K342" s="2">
        <v>167.42</v>
      </c>
      <c r="L342" s="2">
        <v>-2.3</v>
      </c>
      <c r="M342" s="2">
        <v>-1.62</v>
      </c>
      <c r="N342" s="2">
        <v>2.66</v>
      </c>
      <c r="O342" s="2">
        <v>9.57</v>
      </c>
      <c r="P342" s="2">
        <v>211</v>
      </c>
      <c r="Q342" s="2">
        <f t="shared" si="5"/>
        <v>5.1</v>
      </c>
    </row>
    <row r="343" spans="7:17" ht="12.75">
      <c r="G343" s="2">
        <v>5.11</v>
      </c>
      <c r="H343" s="28">
        <v>10507.25</v>
      </c>
      <c r="I343" s="28">
        <v>10769.93</v>
      </c>
      <c r="J343" s="2">
        <v>23.07</v>
      </c>
      <c r="K343" s="2">
        <v>167.51</v>
      </c>
      <c r="L343" s="2">
        <v>-2.3</v>
      </c>
      <c r="M343" s="2">
        <v>-1.62</v>
      </c>
      <c r="N343" s="2">
        <v>2.67</v>
      </c>
      <c r="O343" s="2">
        <v>9.56</v>
      </c>
      <c r="P343" s="2">
        <v>210.68</v>
      </c>
      <c r="Q343" s="2">
        <f t="shared" si="5"/>
        <v>5.11</v>
      </c>
    </row>
    <row r="344" spans="7:17" ht="12.75">
      <c r="G344" s="2">
        <v>5.12</v>
      </c>
      <c r="H344" s="28">
        <v>10529.75</v>
      </c>
      <c r="I344" s="28">
        <v>10793</v>
      </c>
      <c r="J344" s="2">
        <v>23.07</v>
      </c>
      <c r="K344" s="2">
        <v>167.6</v>
      </c>
      <c r="L344" s="2">
        <v>-2.29</v>
      </c>
      <c r="M344" s="2">
        <v>-1.61</v>
      </c>
      <c r="N344" s="2">
        <v>2.68</v>
      </c>
      <c r="O344" s="2">
        <v>9.56</v>
      </c>
      <c r="P344" s="2">
        <v>210.37</v>
      </c>
      <c r="Q344" s="2">
        <f t="shared" si="5"/>
        <v>5.12</v>
      </c>
    </row>
    <row r="345" spans="7:17" ht="12.75">
      <c r="G345" s="2">
        <v>5.13</v>
      </c>
      <c r="H345" s="28">
        <v>10552.26</v>
      </c>
      <c r="I345" s="28">
        <v>10816.07</v>
      </c>
      <c r="J345" s="2">
        <v>23.08</v>
      </c>
      <c r="K345" s="2">
        <v>167.69</v>
      </c>
      <c r="L345" s="2">
        <v>-2.29</v>
      </c>
      <c r="M345" s="2">
        <v>-1.61</v>
      </c>
      <c r="N345" s="2">
        <v>2.68</v>
      </c>
      <c r="O345" s="2">
        <v>9.55</v>
      </c>
      <c r="P345" s="2">
        <v>210.07</v>
      </c>
      <c r="Q345" s="2">
        <f t="shared" si="5"/>
        <v>5.13</v>
      </c>
    </row>
    <row r="346" spans="7:17" ht="12.75">
      <c r="G346" s="2">
        <v>5.14</v>
      </c>
      <c r="H346" s="28">
        <v>10574.77</v>
      </c>
      <c r="I346" s="28">
        <v>10839.14</v>
      </c>
      <c r="J346" s="2">
        <v>23.08</v>
      </c>
      <c r="K346" s="2">
        <v>167.78</v>
      </c>
      <c r="L346" s="2">
        <v>-2.29</v>
      </c>
      <c r="M346" s="2">
        <v>-1.61</v>
      </c>
      <c r="N346" s="2">
        <v>2.69</v>
      </c>
      <c r="O346" s="2">
        <v>9.54</v>
      </c>
      <c r="P346" s="2">
        <v>209.76</v>
      </c>
      <c r="Q346" s="2">
        <f t="shared" si="5"/>
        <v>5.14</v>
      </c>
    </row>
    <row r="347" spans="7:17" ht="12.75">
      <c r="G347" s="2">
        <v>5.15</v>
      </c>
      <c r="H347" s="28">
        <v>10597.29</v>
      </c>
      <c r="I347" s="28">
        <v>10862.22</v>
      </c>
      <c r="J347" s="2">
        <v>23.08</v>
      </c>
      <c r="K347" s="2">
        <v>167.87</v>
      </c>
      <c r="L347" s="2">
        <v>-2.29</v>
      </c>
      <c r="M347" s="2">
        <v>-1.6</v>
      </c>
      <c r="N347" s="2">
        <v>2.69</v>
      </c>
      <c r="O347" s="2">
        <v>9.54</v>
      </c>
      <c r="P347" s="2">
        <v>209.45</v>
      </c>
      <c r="Q347" s="2">
        <f t="shared" si="5"/>
        <v>5.15</v>
      </c>
    </row>
    <row r="348" spans="7:17" ht="12.75">
      <c r="G348" s="2">
        <v>5.16</v>
      </c>
      <c r="H348" s="28">
        <v>10619.81</v>
      </c>
      <c r="I348" s="28">
        <v>10885.3</v>
      </c>
      <c r="J348" s="2">
        <v>23.09</v>
      </c>
      <c r="K348" s="2">
        <v>167.96</v>
      </c>
      <c r="L348" s="2">
        <v>-2.29</v>
      </c>
      <c r="M348" s="2">
        <v>-1.6</v>
      </c>
      <c r="N348" s="2">
        <v>2.7</v>
      </c>
      <c r="O348" s="2">
        <v>9.53</v>
      </c>
      <c r="P348" s="2">
        <v>209.15</v>
      </c>
      <c r="Q348" s="2">
        <f t="shared" si="5"/>
        <v>5.16</v>
      </c>
    </row>
    <row r="349" spans="7:17" ht="12.75">
      <c r="G349" s="2">
        <v>5.17</v>
      </c>
      <c r="H349" s="28">
        <v>10642.33</v>
      </c>
      <c r="I349" s="28">
        <v>10908.39</v>
      </c>
      <c r="J349" s="2">
        <v>23.09</v>
      </c>
      <c r="K349" s="2">
        <v>168.05</v>
      </c>
      <c r="L349" s="2">
        <v>-2.29</v>
      </c>
      <c r="M349" s="2">
        <v>-1.6</v>
      </c>
      <c r="N349" s="2">
        <v>2.7</v>
      </c>
      <c r="O349" s="2">
        <v>9.52</v>
      </c>
      <c r="P349" s="2">
        <v>208.85</v>
      </c>
      <c r="Q349" s="2">
        <f t="shared" si="5"/>
        <v>5.17</v>
      </c>
    </row>
    <row r="350" spans="7:17" ht="12.75">
      <c r="G350" s="2">
        <v>5.18</v>
      </c>
      <c r="H350" s="28">
        <v>10664.86</v>
      </c>
      <c r="I350" s="28">
        <v>10931.48</v>
      </c>
      <c r="J350" s="2">
        <v>23.1</v>
      </c>
      <c r="K350" s="2">
        <v>168.14</v>
      </c>
      <c r="L350" s="2">
        <v>-2.29</v>
      </c>
      <c r="M350" s="2">
        <v>-1.59</v>
      </c>
      <c r="N350" s="2">
        <v>2.71</v>
      </c>
      <c r="O350" s="2">
        <v>9.52</v>
      </c>
      <c r="P350" s="2">
        <v>208.55</v>
      </c>
      <c r="Q350" s="2">
        <f t="shared" si="5"/>
        <v>5.18</v>
      </c>
    </row>
    <row r="351" spans="7:17" ht="12.75">
      <c r="G351" s="2">
        <v>5.19</v>
      </c>
      <c r="H351" s="28">
        <v>10687.4</v>
      </c>
      <c r="I351" s="28">
        <v>10954.58</v>
      </c>
      <c r="J351" s="2">
        <v>23.1</v>
      </c>
      <c r="K351" s="2">
        <v>168.23</v>
      </c>
      <c r="L351" s="2">
        <v>-2.28</v>
      </c>
      <c r="M351" s="2">
        <v>-1.59</v>
      </c>
      <c r="N351" s="2">
        <v>2.71</v>
      </c>
      <c r="O351" s="2">
        <v>9.51</v>
      </c>
      <c r="P351" s="2">
        <v>208.25</v>
      </c>
      <c r="Q351" s="2">
        <f t="shared" si="5"/>
        <v>5.19</v>
      </c>
    </row>
    <row r="352" spans="7:17" ht="12.75">
      <c r="G352" s="2">
        <v>5.2</v>
      </c>
      <c r="H352" s="28">
        <v>10709.93</v>
      </c>
      <c r="I352" s="28">
        <v>10977.68</v>
      </c>
      <c r="J352" s="2">
        <v>23.1</v>
      </c>
      <c r="K352" s="2">
        <v>168.32</v>
      </c>
      <c r="L352" s="2">
        <v>-2.28</v>
      </c>
      <c r="M352" s="2">
        <v>-1.58</v>
      </c>
      <c r="N352" s="2">
        <v>2.72</v>
      </c>
      <c r="O352" s="2">
        <v>9.5</v>
      </c>
      <c r="P352" s="2">
        <v>207.95</v>
      </c>
      <c r="Q352" s="2">
        <f t="shared" si="5"/>
        <v>5.2</v>
      </c>
    </row>
    <row r="353" spans="7:17" ht="12.75">
      <c r="G353" s="2">
        <v>5.21</v>
      </c>
      <c r="H353" s="28">
        <v>10732.47</v>
      </c>
      <c r="I353" s="28">
        <v>11000.79</v>
      </c>
      <c r="J353" s="2">
        <v>23.11</v>
      </c>
      <c r="K353" s="2">
        <v>168.41</v>
      </c>
      <c r="L353" s="2">
        <v>-2.28</v>
      </c>
      <c r="M353" s="2">
        <v>-1.58</v>
      </c>
      <c r="N353" s="2">
        <v>2.72</v>
      </c>
      <c r="O353" s="2">
        <v>9.5</v>
      </c>
      <c r="P353" s="2">
        <v>207.65</v>
      </c>
      <c r="Q353" s="2">
        <f t="shared" si="5"/>
        <v>5.21</v>
      </c>
    </row>
    <row r="354" spans="7:17" ht="12.75">
      <c r="G354" s="2">
        <v>5.22</v>
      </c>
      <c r="H354" s="28">
        <v>10755.02</v>
      </c>
      <c r="I354" s="28">
        <v>11023.9</v>
      </c>
      <c r="J354" s="2">
        <v>23.11</v>
      </c>
      <c r="K354" s="2">
        <v>168.5</v>
      </c>
      <c r="L354" s="2">
        <v>-2.28</v>
      </c>
      <c r="M354" s="2">
        <v>-1.58</v>
      </c>
      <c r="N354" s="2">
        <v>2.73</v>
      </c>
      <c r="O354" s="2">
        <v>9.49</v>
      </c>
      <c r="P354" s="2">
        <v>207.35</v>
      </c>
      <c r="Q354" s="2">
        <f t="shared" si="5"/>
        <v>5.22</v>
      </c>
    </row>
    <row r="355" spans="7:17" ht="12.75">
      <c r="G355" s="2">
        <v>5.23</v>
      </c>
      <c r="H355" s="28">
        <v>10777.57</v>
      </c>
      <c r="I355" s="28">
        <v>11047.01</v>
      </c>
      <c r="J355" s="2">
        <v>23.12</v>
      </c>
      <c r="K355" s="2">
        <v>168.59</v>
      </c>
      <c r="L355" s="2">
        <v>-2.28</v>
      </c>
      <c r="M355" s="2">
        <v>-1.57</v>
      </c>
      <c r="N355" s="2">
        <v>2.73</v>
      </c>
      <c r="O355" s="2">
        <v>9.48</v>
      </c>
      <c r="P355" s="2">
        <v>207.06</v>
      </c>
      <c r="Q355" s="2">
        <f t="shared" si="5"/>
        <v>5.23</v>
      </c>
    </row>
    <row r="356" spans="7:17" ht="12.75">
      <c r="G356" s="2">
        <v>5.24</v>
      </c>
      <c r="H356" s="28">
        <v>10800.12</v>
      </c>
      <c r="I356" s="28">
        <v>11070.13</v>
      </c>
      <c r="J356" s="2">
        <v>23.12</v>
      </c>
      <c r="K356" s="2">
        <v>168.68</v>
      </c>
      <c r="L356" s="2">
        <v>-2.28</v>
      </c>
      <c r="M356" s="2">
        <v>-1.57</v>
      </c>
      <c r="N356" s="2">
        <v>2.74</v>
      </c>
      <c r="O356" s="2">
        <v>9.48</v>
      </c>
      <c r="P356" s="2">
        <v>206.77</v>
      </c>
      <c r="Q356" s="2">
        <f t="shared" si="5"/>
        <v>5.24</v>
      </c>
    </row>
    <row r="357" spans="7:17" ht="12.75">
      <c r="G357" s="2">
        <v>5.25</v>
      </c>
      <c r="H357" s="28">
        <v>10822.68</v>
      </c>
      <c r="I357" s="28">
        <v>11093.25</v>
      </c>
      <c r="J357" s="2">
        <v>23.13</v>
      </c>
      <c r="K357" s="2">
        <v>168.77</v>
      </c>
      <c r="L357" s="2">
        <v>-2.27</v>
      </c>
      <c r="M357" s="2">
        <v>-1.57</v>
      </c>
      <c r="N357" s="2">
        <v>2.74</v>
      </c>
      <c r="O357" s="2">
        <v>9.47</v>
      </c>
      <c r="P357" s="2">
        <v>206.48</v>
      </c>
      <c r="Q357" s="2">
        <f t="shared" si="5"/>
        <v>5.25</v>
      </c>
    </row>
    <row r="358" spans="7:17" ht="12.75">
      <c r="G358" s="2">
        <v>5.26</v>
      </c>
      <c r="H358" s="28">
        <v>10845.24</v>
      </c>
      <c r="I358" s="28">
        <v>11116.37</v>
      </c>
      <c r="J358" s="2">
        <v>23.13</v>
      </c>
      <c r="K358" s="2">
        <v>168.86</v>
      </c>
      <c r="L358" s="2">
        <v>-2.27</v>
      </c>
      <c r="M358" s="2">
        <v>-1.56</v>
      </c>
      <c r="N358" s="2">
        <v>2.75</v>
      </c>
      <c r="O358" s="2">
        <v>9.47</v>
      </c>
      <c r="P358" s="2">
        <v>206.19</v>
      </c>
      <c r="Q358" s="2">
        <f t="shared" si="5"/>
        <v>5.26</v>
      </c>
    </row>
    <row r="359" spans="7:17" ht="12.75">
      <c r="G359" s="2">
        <v>5.27</v>
      </c>
      <c r="H359" s="28">
        <v>10867.81</v>
      </c>
      <c r="I359" s="28">
        <v>11139.5</v>
      </c>
      <c r="J359" s="2">
        <v>23.13</v>
      </c>
      <c r="K359" s="2">
        <v>168.95</v>
      </c>
      <c r="L359" s="2">
        <v>-2.27</v>
      </c>
      <c r="M359" s="2">
        <v>-1.56</v>
      </c>
      <c r="N359" s="2">
        <v>2.75</v>
      </c>
      <c r="O359" s="2">
        <v>9.46</v>
      </c>
      <c r="P359" s="2">
        <v>205.9</v>
      </c>
      <c r="Q359" s="2">
        <f t="shared" si="5"/>
        <v>5.27</v>
      </c>
    </row>
    <row r="360" spans="7:17" ht="12.75">
      <c r="G360" s="2">
        <v>5.28</v>
      </c>
      <c r="H360" s="28">
        <v>10890.38</v>
      </c>
      <c r="I360" s="28">
        <v>11162.64</v>
      </c>
      <c r="J360" s="2">
        <v>23.14</v>
      </c>
      <c r="K360" s="2">
        <v>169.04</v>
      </c>
      <c r="L360" s="2">
        <v>-2.27</v>
      </c>
      <c r="M360" s="2">
        <v>-1.55</v>
      </c>
      <c r="N360" s="2">
        <v>2.76</v>
      </c>
      <c r="O360" s="2">
        <v>9.45</v>
      </c>
      <c r="P360" s="2">
        <v>205.61</v>
      </c>
      <c r="Q360" s="2">
        <f t="shared" si="5"/>
        <v>5.28</v>
      </c>
    </row>
    <row r="361" spans="7:17" ht="12.75">
      <c r="G361" s="2">
        <v>5.29</v>
      </c>
      <c r="H361" s="28">
        <v>10912.95</v>
      </c>
      <c r="I361" s="28">
        <v>11185.78</v>
      </c>
      <c r="J361" s="2">
        <v>23.14</v>
      </c>
      <c r="K361" s="2">
        <v>169.13</v>
      </c>
      <c r="L361" s="2">
        <v>-2.27</v>
      </c>
      <c r="M361" s="2">
        <v>-1.55</v>
      </c>
      <c r="N361" s="2">
        <v>2.76</v>
      </c>
      <c r="O361" s="2">
        <v>9.45</v>
      </c>
      <c r="P361" s="2">
        <v>205.32</v>
      </c>
      <c r="Q361" s="2">
        <f t="shared" si="5"/>
        <v>5.29</v>
      </c>
    </row>
    <row r="362" spans="7:17" ht="12.75">
      <c r="G362" s="2">
        <v>5.3</v>
      </c>
      <c r="H362" s="28">
        <v>10935.53</v>
      </c>
      <c r="I362" s="28">
        <v>11208.92</v>
      </c>
      <c r="J362" s="2">
        <v>23.15</v>
      </c>
      <c r="K362" s="2">
        <v>169.22</v>
      </c>
      <c r="L362" s="2">
        <v>-2.27</v>
      </c>
      <c r="M362" s="2">
        <v>-1.55</v>
      </c>
      <c r="N362" s="2">
        <v>2.77</v>
      </c>
      <c r="O362" s="2">
        <v>9.44</v>
      </c>
      <c r="P362" s="2">
        <v>205.04</v>
      </c>
      <c r="Q362" s="2">
        <f t="shared" si="5"/>
        <v>5.3</v>
      </c>
    </row>
    <row r="363" spans="7:17" ht="12.75">
      <c r="G363" s="2">
        <v>5.31</v>
      </c>
      <c r="H363" s="28">
        <v>10958.11</v>
      </c>
      <c r="I363" s="28">
        <v>11232.06</v>
      </c>
      <c r="J363" s="2">
        <v>23.15</v>
      </c>
      <c r="K363" s="2">
        <v>169.31</v>
      </c>
      <c r="L363" s="2">
        <v>-2.27</v>
      </c>
      <c r="M363" s="2">
        <v>-1.54</v>
      </c>
      <c r="N363" s="2">
        <v>2.77</v>
      </c>
      <c r="O363" s="2">
        <v>9.44</v>
      </c>
      <c r="P363" s="2">
        <v>204.75</v>
      </c>
      <c r="Q363" s="2">
        <f t="shared" si="5"/>
        <v>5.31</v>
      </c>
    </row>
    <row r="364" spans="7:17" ht="12.75">
      <c r="G364" s="2">
        <v>5.32</v>
      </c>
      <c r="H364" s="28">
        <v>10980.7</v>
      </c>
      <c r="I364" s="28">
        <v>11255.22</v>
      </c>
      <c r="J364" s="2">
        <v>23.15</v>
      </c>
      <c r="K364" s="2">
        <v>169.41</v>
      </c>
      <c r="L364" s="2">
        <v>-2.26</v>
      </c>
      <c r="M364" s="2">
        <v>-1.54</v>
      </c>
      <c r="N364" s="2">
        <v>2.78</v>
      </c>
      <c r="O364" s="2">
        <v>9.43</v>
      </c>
      <c r="P364" s="2">
        <v>204.47</v>
      </c>
      <c r="Q364" s="2">
        <f t="shared" si="5"/>
        <v>5.32</v>
      </c>
    </row>
    <row r="365" spans="7:17" ht="12.75">
      <c r="G365" s="2">
        <v>5.33</v>
      </c>
      <c r="H365" s="28">
        <v>11003.29</v>
      </c>
      <c r="I365" s="28">
        <v>11278.37</v>
      </c>
      <c r="J365" s="2">
        <v>23.16</v>
      </c>
      <c r="K365" s="2">
        <v>169.5</v>
      </c>
      <c r="L365" s="2">
        <v>-2.26</v>
      </c>
      <c r="M365" s="2">
        <v>-1.54</v>
      </c>
      <c r="N365" s="2">
        <v>2.78</v>
      </c>
      <c r="O365" s="2">
        <v>9.42</v>
      </c>
      <c r="P365" s="2">
        <v>204.19</v>
      </c>
      <c r="Q365" s="2">
        <f t="shared" si="5"/>
        <v>5.33</v>
      </c>
    </row>
    <row r="366" spans="7:17" ht="12.75">
      <c r="G366" s="2">
        <v>5.34</v>
      </c>
      <c r="H366" s="28">
        <v>11025.88</v>
      </c>
      <c r="I366" s="28">
        <v>11301.53</v>
      </c>
      <c r="J366" s="2">
        <v>23.16</v>
      </c>
      <c r="K366" s="2">
        <v>169.59</v>
      </c>
      <c r="L366" s="2">
        <v>-2.26</v>
      </c>
      <c r="M366" s="2">
        <v>-1.53</v>
      </c>
      <c r="N366" s="2">
        <v>2.79</v>
      </c>
      <c r="O366" s="2">
        <v>9.42</v>
      </c>
      <c r="P366" s="2">
        <v>203.91</v>
      </c>
      <c r="Q366" s="2">
        <f t="shared" si="5"/>
        <v>5.34</v>
      </c>
    </row>
    <row r="367" spans="7:17" ht="12.75">
      <c r="G367" s="2">
        <v>5.35</v>
      </c>
      <c r="H367" s="28">
        <v>11048.48</v>
      </c>
      <c r="I367" s="28">
        <v>11324.69</v>
      </c>
      <c r="J367" s="2">
        <v>23.17</v>
      </c>
      <c r="K367" s="2">
        <v>169.68</v>
      </c>
      <c r="L367" s="2">
        <v>-2.26</v>
      </c>
      <c r="M367" s="2">
        <v>-1.53</v>
      </c>
      <c r="N367" s="2">
        <v>2.8</v>
      </c>
      <c r="O367" s="2">
        <v>9.41</v>
      </c>
      <c r="P367" s="2">
        <v>203.63</v>
      </c>
      <c r="Q367" s="2">
        <f t="shared" si="5"/>
        <v>5.35</v>
      </c>
    </row>
    <row r="368" spans="7:17" ht="12.75">
      <c r="G368" s="2">
        <v>5.36</v>
      </c>
      <c r="H368" s="28">
        <v>11071.08</v>
      </c>
      <c r="I368" s="28">
        <v>11347.86</v>
      </c>
      <c r="J368" s="2">
        <v>23.17</v>
      </c>
      <c r="K368" s="2">
        <v>169.77</v>
      </c>
      <c r="L368" s="2">
        <v>-2.26</v>
      </c>
      <c r="M368" s="2">
        <v>-1.52</v>
      </c>
      <c r="N368" s="2">
        <v>2.8</v>
      </c>
      <c r="O368" s="2">
        <v>9.41</v>
      </c>
      <c r="P368" s="2">
        <v>203.36</v>
      </c>
      <c r="Q368" s="2">
        <f t="shared" si="5"/>
        <v>5.36</v>
      </c>
    </row>
    <row r="369" spans="7:17" ht="12.75">
      <c r="G369" s="2">
        <v>5.37</v>
      </c>
      <c r="H369" s="28">
        <v>11093.69</v>
      </c>
      <c r="I369" s="28">
        <v>11371.03</v>
      </c>
      <c r="J369" s="2">
        <v>23.18</v>
      </c>
      <c r="K369" s="2">
        <v>169.86</v>
      </c>
      <c r="L369" s="2">
        <v>-2.26</v>
      </c>
      <c r="M369" s="2">
        <v>-1.52</v>
      </c>
      <c r="N369" s="2">
        <v>2.81</v>
      </c>
      <c r="O369" s="2">
        <v>9.4</v>
      </c>
      <c r="P369" s="2">
        <v>203.08</v>
      </c>
      <c r="Q369" s="2">
        <f t="shared" si="5"/>
        <v>5.37</v>
      </c>
    </row>
    <row r="370" spans="7:17" ht="12.75">
      <c r="G370" s="2">
        <v>5.38</v>
      </c>
      <c r="H370" s="28">
        <v>11116.3</v>
      </c>
      <c r="I370" s="28">
        <v>11394.21</v>
      </c>
      <c r="J370" s="2">
        <v>23.18</v>
      </c>
      <c r="K370" s="2">
        <v>169.96</v>
      </c>
      <c r="L370" s="2">
        <v>-2.26</v>
      </c>
      <c r="M370" s="2">
        <v>-1.52</v>
      </c>
      <c r="N370" s="2">
        <v>2.81</v>
      </c>
      <c r="O370" s="2">
        <v>9.39</v>
      </c>
      <c r="P370" s="2">
        <v>202.8</v>
      </c>
      <c r="Q370" s="2">
        <f t="shared" si="5"/>
        <v>5.38</v>
      </c>
    </row>
    <row r="371" spans="7:17" ht="12.75">
      <c r="G371" s="2">
        <v>5.39</v>
      </c>
      <c r="H371" s="28">
        <v>11138.91</v>
      </c>
      <c r="I371" s="28">
        <v>11417.38</v>
      </c>
      <c r="J371" s="2">
        <v>23.18</v>
      </c>
      <c r="K371" s="2">
        <v>170.05</v>
      </c>
      <c r="L371" s="2">
        <v>-2.25</v>
      </c>
      <c r="M371" s="2">
        <v>-1.51</v>
      </c>
      <c r="N371" s="2">
        <v>2.82</v>
      </c>
      <c r="O371" s="2">
        <v>9.39</v>
      </c>
      <c r="P371" s="2">
        <v>202.53</v>
      </c>
      <c r="Q371" s="2">
        <f t="shared" si="5"/>
        <v>5.39</v>
      </c>
    </row>
    <row r="372" spans="7:17" ht="12.75">
      <c r="G372" s="2">
        <v>5.4</v>
      </c>
      <c r="H372" s="28">
        <v>11161.53</v>
      </c>
      <c r="I372" s="28">
        <v>11440.57</v>
      </c>
      <c r="J372" s="2">
        <v>23.19</v>
      </c>
      <c r="K372" s="2">
        <v>170.14</v>
      </c>
      <c r="L372" s="2">
        <v>-2.25</v>
      </c>
      <c r="M372" s="2">
        <v>-1.51</v>
      </c>
      <c r="N372" s="2">
        <v>2.82</v>
      </c>
      <c r="O372" s="2">
        <v>9.38</v>
      </c>
      <c r="P372" s="2">
        <v>202.26</v>
      </c>
      <c r="Q372" s="2">
        <f t="shared" si="5"/>
        <v>5.4</v>
      </c>
    </row>
    <row r="373" spans="7:17" ht="12.75">
      <c r="G373" s="2">
        <v>5.41</v>
      </c>
      <c r="H373" s="28">
        <v>11184.15</v>
      </c>
      <c r="I373" s="28">
        <v>11463.76</v>
      </c>
      <c r="J373" s="2">
        <v>23.19</v>
      </c>
      <c r="K373" s="2">
        <v>170.23</v>
      </c>
      <c r="L373" s="2">
        <v>-2.25</v>
      </c>
      <c r="M373" s="2">
        <v>-1.5</v>
      </c>
      <c r="N373" s="2">
        <v>2.83</v>
      </c>
      <c r="O373" s="2">
        <v>9.38</v>
      </c>
      <c r="P373" s="2">
        <v>201.99</v>
      </c>
      <c r="Q373" s="2">
        <f t="shared" si="5"/>
        <v>5.41</v>
      </c>
    </row>
    <row r="374" spans="7:17" ht="12.75">
      <c r="G374" s="2">
        <v>5.42</v>
      </c>
      <c r="H374" s="28">
        <v>11206.78</v>
      </c>
      <c r="I374" s="28">
        <v>11486.95</v>
      </c>
      <c r="J374" s="2">
        <v>23.2</v>
      </c>
      <c r="K374" s="2">
        <v>170.33</v>
      </c>
      <c r="L374" s="2">
        <v>-2.25</v>
      </c>
      <c r="M374" s="2">
        <v>-1.5</v>
      </c>
      <c r="N374" s="2">
        <v>2.83</v>
      </c>
      <c r="O374" s="2">
        <v>9.37</v>
      </c>
      <c r="P374" s="2">
        <v>201.72</v>
      </c>
      <c r="Q374" s="2">
        <f t="shared" si="5"/>
        <v>5.42</v>
      </c>
    </row>
    <row r="375" spans="7:17" ht="12.75">
      <c r="G375" s="2">
        <v>5.43</v>
      </c>
      <c r="H375" s="28">
        <v>11229.41</v>
      </c>
      <c r="I375" s="28">
        <v>11510.14</v>
      </c>
      <c r="J375" s="2">
        <v>23.2</v>
      </c>
      <c r="K375" s="2">
        <v>170.42</v>
      </c>
      <c r="L375" s="2">
        <v>-2.25</v>
      </c>
      <c r="M375" s="2">
        <v>-1.5</v>
      </c>
      <c r="N375" s="2">
        <v>2.84</v>
      </c>
      <c r="O375" s="2">
        <v>9.37</v>
      </c>
      <c r="P375" s="2">
        <v>201.45</v>
      </c>
      <c r="Q375" s="2">
        <f t="shared" si="5"/>
        <v>5.43</v>
      </c>
    </row>
    <row r="376" spans="7:17" ht="12.75">
      <c r="G376" s="2">
        <v>5.44</v>
      </c>
      <c r="H376" s="28">
        <v>11252.04</v>
      </c>
      <c r="I376" s="28">
        <v>11533.34</v>
      </c>
      <c r="J376" s="2">
        <v>23.2</v>
      </c>
      <c r="K376" s="2">
        <v>170.51</v>
      </c>
      <c r="L376" s="2">
        <v>-2.25</v>
      </c>
      <c r="M376" s="2">
        <v>-1.49</v>
      </c>
      <c r="N376" s="2">
        <v>2.84</v>
      </c>
      <c r="O376" s="2">
        <v>9.36</v>
      </c>
      <c r="P376" s="2">
        <v>201.18</v>
      </c>
      <c r="Q376" s="2">
        <f t="shared" si="5"/>
        <v>5.44</v>
      </c>
    </row>
    <row r="377" spans="7:17" ht="12.75">
      <c r="G377" s="2">
        <v>5.45</v>
      </c>
      <c r="H377" s="28">
        <v>11274.68</v>
      </c>
      <c r="I377" s="28">
        <v>11556.55</v>
      </c>
      <c r="J377" s="2">
        <v>23.21</v>
      </c>
      <c r="K377" s="2">
        <v>170.6</v>
      </c>
      <c r="L377" s="2">
        <v>-2.25</v>
      </c>
      <c r="M377" s="2">
        <v>-1.49</v>
      </c>
      <c r="N377" s="2">
        <v>2.85</v>
      </c>
      <c r="O377" s="2">
        <v>9.35</v>
      </c>
      <c r="P377" s="2">
        <v>200.91</v>
      </c>
      <c r="Q377" s="2">
        <f t="shared" si="5"/>
        <v>5.45</v>
      </c>
    </row>
    <row r="378" spans="7:17" ht="12.75">
      <c r="G378" s="2">
        <v>5.46</v>
      </c>
      <c r="H378" s="28">
        <v>11297.32</v>
      </c>
      <c r="I378" s="28">
        <v>11579.75</v>
      </c>
      <c r="J378" s="2">
        <v>23.21</v>
      </c>
      <c r="K378" s="2">
        <v>170.7</v>
      </c>
      <c r="L378" s="2">
        <v>-2.24</v>
      </c>
      <c r="M378" s="2">
        <v>-1.48</v>
      </c>
      <c r="N378" s="2">
        <v>2.85</v>
      </c>
      <c r="O378" s="2">
        <v>9.35</v>
      </c>
      <c r="P378" s="2">
        <v>200.65</v>
      </c>
      <c r="Q378" s="2">
        <f t="shared" si="5"/>
        <v>5.46</v>
      </c>
    </row>
    <row r="379" spans="7:17" ht="12.75">
      <c r="G379" s="2">
        <v>5.47</v>
      </c>
      <c r="H379" s="28">
        <v>11319.97</v>
      </c>
      <c r="I379" s="28">
        <v>11602.97</v>
      </c>
      <c r="J379" s="2">
        <v>23.22</v>
      </c>
      <c r="K379" s="2">
        <v>170.79</v>
      </c>
      <c r="L379" s="2">
        <v>-2.24</v>
      </c>
      <c r="M379" s="2">
        <v>-1.48</v>
      </c>
      <c r="N379" s="2">
        <v>2.86</v>
      </c>
      <c r="O379" s="2">
        <v>9.34</v>
      </c>
      <c r="P379" s="2">
        <v>200.38</v>
      </c>
      <c r="Q379" s="2">
        <f t="shared" si="5"/>
        <v>5.47</v>
      </c>
    </row>
    <row r="380" spans="7:17" ht="12.75">
      <c r="G380" s="2">
        <v>5.48</v>
      </c>
      <c r="H380" s="28">
        <v>11342.62</v>
      </c>
      <c r="I380" s="28">
        <v>11626.18</v>
      </c>
      <c r="J380" s="2">
        <v>23.22</v>
      </c>
      <c r="K380" s="2">
        <v>170.88</v>
      </c>
      <c r="L380" s="2">
        <v>-2.24</v>
      </c>
      <c r="M380" s="2">
        <v>-1.48</v>
      </c>
      <c r="N380" s="2">
        <v>2.86</v>
      </c>
      <c r="O380" s="2">
        <v>9.34</v>
      </c>
      <c r="P380" s="2">
        <v>200.12</v>
      </c>
      <c r="Q380" s="2">
        <f t="shared" si="5"/>
        <v>5.48</v>
      </c>
    </row>
    <row r="381" spans="7:17" ht="12.75">
      <c r="G381" s="2">
        <v>5.49</v>
      </c>
      <c r="H381" s="28">
        <v>11365.27</v>
      </c>
      <c r="I381" s="28">
        <v>11649.4</v>
      </c>
      <c r="J381" s="2">
        <v>23.22</v>
      </c>
      <c r="K381" s="2">
        <v>170.98</v>
      </c>
      <c r="L381" s="2">
        <v>-2.24</v>
      </c>
      <c r="M381" s="2">
        <v>-1.47</v>
      </c>
      <c r="N381" s="2">
        <v>2.87</v>
      </c>
      <c r="O381" s="2">
        <v>9.33</v>
      </c>
      <c r="P381" s="2">
        <v>199.86</v>
      </c>
      <c r="Q381" s="2">
        <f t="shared" si="5"/>
        <v>5.49</v>
      </c>
    </row>
    <row r="382" spans="7:17" ht="12.75">
      <c r="G382" s="2">
        <v>5.5</v>
      </c>
      <c r="H382" s="28">
        <v>11387.93</v>
      </c>
      <c r="I382" s="28">
        <v>11672.62</v>
      </c>
      <c r="J382" s="2">
        <v>23.23</v>
      </c>
      <c r="K382" s="2">
        <v>171.07</v>
      </c>
      <c r="L382" s="2">
        <v>-2.24</v>
      </c>
      <c r="M382" s="2">
        <v>-1.47</v>
      </c>
      <c r="N382" s="2">
        <v>2.87</v>
      </c>
      <c r="O382" s="2">
        <v>9.33</v>
      </c>
      <c r="P382" s="2">
        <v>199.6</v>
      </c>
      <c r="Q382" s="2">
        <f t="shared" si="5"/>
        <v>5.5</v>
      </c>
    </row>
    <row r="383" spans="7:17" ht="12.75">
      <c r="G383" s="2">
        <v>5.51</v>
      </c>
      <c r="H383" s="28">
        <v>11410.59</v>
      </c>
      <c r="I383" s="28">
        <v>11695.85</v>
      </c>
      <c r="J383" s="2">
        <v>23.23</v>
      </c>
      <c r="K383" s="2">
        <v>171.16</v>
      </c>
      <c r="L383" s="2">
        <v>-2.24</v>
      </c>
      <c r="M383" s="2">
        <v>-1.46</v>
      </c>
      <c r="N383" s="2">
        <v>2.88</v>
      </c>
      <c r="O383" s="2">
        <v>9.32</v>
      </c>
      <c r="P383" s="2">
        <v>199.34</v>
      </c>
      <c r="Q383" s="2">
        <f t="shared" si="5"/>
        <v>5.51</v>
      </c>
    </row>
    <row r="384" spans="7:17" ht="12.75">
      <c r="G384" s="2">
        <v>5.52</v>
      </c>
      <c r="H384" s="28">
        <v>11433.25</v>
      </c>
      <c r="I384" s="28">
        <v>11719.08</v>
      </c>
      <c r="J384" s="2">
        <v>23.24</v>
      </c>
      <c r="K384" s="2">
        <v>171.26</v>
      </c>
      <c r="L384" s="2">
        <v>-2.23</v>
      </c>
      <c r="M384" s="2">
        <v>-1.46</v>
      </c>
      <c r="N384" s="2">
        <v>2.88</v>
      </c>
      <c r="O384" s="2">
        <v>9.32</v>
      </c>
      <c r="P384" s="2">
        <v>199.08</v>
      </c>
      <c r="Q384" s="2">
        <f t="shared" si="5"/>
        <v>5.52</v>
      </c>
    </row>
    <row r="385" spans="7:17" ht="12.75">
      <c r="G385" s="2">
        <v>5.53</v>
      </c>
      <c r="H385" s="28">
        <v>11455.92</v>
      </c>
      <c r="I385" s="28">
        <v>11742.32</v>
      </c>
      <c r="J385" s="2">
        <v>23.24</v>
      </c>
      <c r="K385" s="2">
        <v>171.35</v>
      </c>
      <c r="L385" s="2">
        <v>-2.23</v>
      </c>
      <c r="M385" s="2">
        <v>-1.46</v>
      </c>
      <c r="N385" s="2">
        <v>2.89</v>
      </c>
      <c r="O385" s="2">
        <v>9.31</v>
      </c>
      <c r="P385" s="2">
        <v>198.82</v>
      </c>
      <c r="Q385" s="2">
        <f t="shared" si="5"/>
        <v>5.53</v>
      </c>
    </row>
    <row r="386" spans="7:17" ht="12.75">
      <c r="G386" s="2">
        <v>5.54</v>
      </c>
      <c r="H386" s="28">
        <v>11478.59</v>
      </c>
      <c r="I386" s="28">
        <v>11765.56</v>
      </c>
      <c r="J386" s="2">
        <v>23.24</v>
      </c>
      <c r="K386" s="2">
        <v>171.45</v>
      </c>
      <c r="L386" s="2">
        <v>-2.23</v>
      </c>
      <c r="M386" s="2">
        <v>-1.45</v>
      </c>
      <c r="N386" s="2">
        <v>2.89</v>
      </c>
      <c r="O386" s="2">
        <v>9.31</v>
      </c>
      <c r="P386" s="2">
        <v>198.56</v>
      </c>
      <c r="Q386" s="2">
        <f t="shared" si="5"/>
        <v>5.54</v>
      </c>
    </row>
    <row r="387" spans="7:17" ht="12.75">
      <c r="G387" s="2">
        <v>5.55</v>
      </c>
      <c r="H387" s="28">
        <v>11501.27</v>
      </c>
      <c r="I387" s="28">
        <v>11788.8</v>
      </c>
      <c r="J387" s="2">
        <v>23.25</v>
      </c>
      <c r="K387" s="2">
        <v>171.54</v>
      </c>
      <c r="L387" s="2">
        <v>-2.23</v>
      </c>
      <c r="M387" s="2">
        <v>-1.45</v>
      </c>
      <c r="N387" s="2">
        <v>2.9</v>
      </c>
      <c r="O387" s="2">
        <v>9.3</v>
      </c>
      <c r="P387" s="2">
        <v>198.31</v>
      </c>
      <c r="Q387" s="2">
        <f aca="true" t="shared" si="6" ref="Q387:Q450">G387</f>
        <v>5.55</v>
      </c>
    </row>
    <row r="388" spans="7:17" ht="12.75">
      <c r="G388" s="2">
        <v>5.56</v>
      </c>
      <c r="H388" s="28">
        <v>11523.95</v>
      </c>
      <c r="I388" s="28">
        <v>11812.05</v>
      </c>
      <c r="J388" s="2">
        <v>23.25</v>
      </c>
      <c r="K388" s="2">
        <v>171.63</v>
      </c>
      <c r="L388" s="2">
        <v>-2.23</v>
      </c>
      <c r="M388" s="2">
        <v>-1.44</v>
      </c>
      <c r="N388" s="2">
        <v>2.9</v>
      </c>
      <c r="O388" s="2">
        <v>9.3</v>
      </c>
      <c r="P388" s="2">
        <v>198.05</v>
      </c>
      <c r="Q388" s="2">
        <f t="shared" si="6"/>
        <v>5.56</v>
      </c>
    </row>
    <row r="389" spans="7:17" ht="12.75">
      <c r="G389" s="2">
        <v>5.57</v>
      </c>
      <c r="H389" s="28">
        <v>11546.64</v>
      </c>
      <c r="I389" s="28">
        <v>11835.3</v>
      </c>
      <c r="J389" s="2">
        <v>23.26</v>
      </c>
      <c r="K389" s="2">
        <v>171.73</v>
      </c>
      <c r="L389" s="2">
        <v>-2.23</v>
      </c>
      <c r="M389" s="2">
        <v>-1.44</v>
      </c>
      <c r="N389" s="2">
        <v>2.91</v>
      </c>
      <c r="O389" s="2">
        <v>9.29</v>
      </c>
      <c r="P389" s="2">
        <v>197.8</v>
      </c>
      <c r="Q389" s="2">
        <f t="shared" si="6"/>
        <v>5.57</v>
      </c>
    </row>
    <row r="390" spans="7:17" ht="12.75">
      <c r="G390" s="2">
        <v>5.58</v>
      </c>
      <c r="H390" s="28">
        <v>11569.33</v>
      </c>
      <c r="I390" s="28">
        <v>11858.56</v>
      </c>
      <c r="J390" s="2">
        <v>23.26</v>
      </c>
      <c r="K390" s="2">
        <v>171.82</v>
      </c>
      <c r="L390" s="2">
        <v>-2.23</v>
      </c>
      <c r="M390" s="2">
        <v>-1.43</v>
      </c>
      <c r="N390" s="2">
        <v>2.91</v>
      </c>
      <c r="O390" s="2">
        <v>9.29</v>
      </c>
      <c r="P390" s="2">
        <v>197.55</v>
      </c>
      <c r="Q390" s="2">
        <f t="shared" si="6"/>
        <v>5.58</v>
      </c>
    </row>
    <row r="391" spans="7:17" ht="12.75">
      <c r="G391" s="2">
        <v>5.59</v>
      </c>
      <c r="H391" s="28">
        <v>11592.02</v>
      </c>
      <c r="I391" s="28">
        <v>11881.82</v>
      </c>
      <c r="J391" s="2">
        <v>23.26</v>
      </c>
      <c r="K391" s="2">
        <v>171.92</v>
      </c>
      <c r="L391" s="2">
        <v>-2.22</v>
      </c>
      <c r="M391" s="2">
        <v>-1.43</v>
      </c>
      <c r="N391" s="2">
        <v>2.92</v>
      </c>
      <c r="O391" s="2">
        <v>9.28</v>
      </c>
      <c r="P391" s="2">
        <v>197.3</v>
      </c>
      <c r="Q391" s="2">
        <f t="shared" si="6"/>
        <v>5.59</v>
      </c>
    </row>
    <row r="392" spans="7:17" ht="12.75">
      <c r="G392" s="2">
        <v>5.6</v>
      </c>
      <c r="H392" s="28">
        <v>11614.71</v>
      </c>
      <c r="I392" s="28">
        <v>11905.08</v>
      </c>
      <c r="J392" s="2">
        <v>23.27</v>
      </c>
      <c r="K392" s="2">
        <v>172.01</v>
      </c>
      <c r="L392" s="2">
        <v>-2.22</v>
      </c>
      <c r="M392" s="2">
        <v>-1.43</v>
      </c>
      <c r="N392" s="2">
        <v>2.93</v>
      </c>
      <c r="O392" s="2">
        <v>9.28</v>
      </c>
      <c r="P392" s="2">
        <v>197.05</v>
      </c>
      <c r="Q392" s="2">
        <f t="shared" si="6"/>
        <v>5.6</v>
      </c>
    </row>
    <row r="393" spans="7:17" ht="12.75">
      <c r="G393" s="2">
        <v>5.61</v>
      </c>
      <c r="H393" s="28">
        <v>11637.41</v>
      </c>
      <c r="I393" s="28">
        <v>11928.35</v>
      </c>
      <c r="J393" s="2">
        <v>23.27</v>
      </c>
      <c r="K393" s="2">
        <v>172.11</v>
      </c>
      <c r="L393" s="2">
        <v>-2.22</v>
      </c>
      <c r="M393" s="2">
        <v>-1.42</v>
      </c>
      <c r="N393" s="2">
        <v>2.93</v>
      </c>
      <c r="O393" s="2">
        <v>9.27</v>
      </c>
      <c r="P393" s="2">
        <v>196.8</v>
      </c>
      <c r="Q393" s="2">
        <f t="shared" si="6"/>
        <v>5.61</v>
      </c>
    </row>
    <row r="394" spans="7:17" ht="12.75">
      <c r="G394" s="2">
        <v>5.62</v>
      </c>
      <c r="H394" s="28">
        <v>11660.12</v>
      </c>
      <c r="I394" s="28">
        <v>11951.62</v>
      </c>
      <c r="J394" s="2">
        <v>23.28</v>
      </c>
      <c r="K394" s="2">
        <v>172.2</v>
      </c>
      <c r="L394" s="2">
        <v>-2.22</v>
      </c>
      <c r="M394" s="2">
        <v>-1.42</v>
      </c>
      <c r="N394" s="2">
        <v>2.94</v>
      </c>
      <c r="O394" s="2">
        <v>9.27</v>
      </c>
      <c r="P394" s="2">
        <v>196.55</v>
      </c>
      <c r="Q394" s="2">
        <f t="shared" si="6"/>
        <v>5.62</v>
      </c>
    </row>
    <row r="395" spans="7:17" ht="12.75">
      <c r="G395" s="2">
        <v>5.63</v>
      </c>
      <c r="H395" s="28">
        <v>11682.82</v>
      </c>
      <c r="I395" s="28">
        <v>11974.9</v>
      </c>
      <c r="J395" s="2">
        <v>23.28</v>
      </c>
      <c r="K395" s="2">
        <v>172.3</v>
      </c>
      <c r="L395" s="2">
        <v>-2.22</v>
      </c>
      <c r="M395" s="2">
        <v>-1.41</v>
      </c>
      <c r="N395" s="2">
        <v>2.94</v>
      </c>
      <c r="O395" s="2">
        <v>9.26</v>
      </c>
      <c r="P395" s="2">
        <v>196.3</v>
      </c>
      <c r="Q395" s="2">
        <f t="shared" si="6"/>
        <v>5.63</v>
      </c>
    </row>
    <row r="396" spans="7:17" ht="12.75">
      <c r="G396" s="2">
        <v>5.64</v>
      </c>
      <c r="H396" s="28">
        <v>11705.54</v>
      </c>
      <c r="I396" s="28">
        <v>11998.17</v>
      </c>
      <c r="J396" s="2">
        <v>23.28</v>
      </c>
      <c r="K396" s="2">
        <v>172.39</v>
      </c>
      <c r="L396" s="2">
        <v>-2.22</v>
      </c>
      <c r="M396" s="2">
        <v>-1.41</v>
      </c>
      <c r="N396" s="2">
        <v>2.95</v>
      </c>
      <c r="O396" s="2">
        <v>9.26</v>
      </c>
      <c r="P396" s="2">
        <v>196.06</v>
      </c>
      <c r="Q396" s="2">
        <f t="shared" si="6"/>
        <v>5.64</v>
      </c>
    </row>
    <row r="397" spans="7:17" ht="12.75">
      <c r="G397" s="2">
        <v>5.65</v>
      </c>
      <c r="H397" s="28">
        <v>11728.25</v>
      </c>
      <c r="I397" s="28">
        <v>12021.46</v>
      </c>
      <c r="J397" s="2">
        <v>23.29</v>
      </c>
      <c r="K397" s="2">
        <v>172.49</v>
      </c>
      <c r="L397" s="2">
        <v>-2.21</v>
      </c>
      <c r="M397" s="2">
        <v>-1.4</v>
      </c>
      <c r="N397" s="2">
        <v>2.95</v>
      </c>
      <c r="O397" s="2">
        <v>9.25</v>
      </c>
      <c r="P397" s="2">
        <v>195.81</v>
      </c>
      <c r="Q397" s="2">
        <f t="shared" si="6"/>
        <v>5.65</v>
      </c>
    </row>
    <row r="398" spans="7:17" ht="12.75">
      <c r="G398" s="2">
        <v>5.66</v>
      </c>
      <c r="H398" s="28">
        <v>11750.97</v>
      </c>
      <c r="I398" s="28">
        <v>12044.74</v>
      </c>
      <c r="J398" s="2">
        <v>23.29</v>
      </c>
      <c r="K398" s="2">
        <v>172.58</v>
      </c>
      <c r="L398" s="2">
        <v>-2.21</v>
      </c>
      <c r="M398" s="2">
        <v>-1.4</v>
      </c>
      <c r="N398" s="2">
        <v>2.96</v>
      </c>
      <c r="O398" s="2">
        <v>9.25</v>
      </c>
      <c r="P398" s="2">
        <v>195.57</v>
      </c>
      <c r="Q398" s="2">
        <f t="shared" si="6"/>
        <v>5.66</v>
      </c>
    </row>
    <row r="399" spans="7:17" ht="12.75">
      <c r="G399" s="2">
        <v>5.67</v>
      </c>
      <c r="H399" s="28">
        <v>11773.69</v>
      </c>
      <c r="I399" s="28">
        <v>12068.04</v>
      </c>
      <c r="J399" s="2">
        <v>23.29</v>
      </c>
      <c r="K399" s="2">
        <v>172.68</v>
      </c>
      <c r="L399" s="2">
        <v>-2.21</v>
      </c>
      <c r="M399" s="2">
        <v>-1.4</v>
      </c>
      <c r="N399" s="2">
        <v>2.96</v>
      </c>
      <c r="O399" s="2">
        <v>9.24</v>
      </c>
      <c r="P399" s="2">
        <v>195.32</v>
      </c>
      <c r="Q399" s="2">
        <f t="shared" si="6"/>
        <v>5.67</v>
      </c>
    </row>
    <row r="400" spans="7:17" ht="12.75">
      <c r="G400" s="2">
        <v>5.68</v>
      </c>
      <c r="H400" s="28">
        <v>11796.42</v>
      </c>
      <c r="I400" s="28">
        <v>12091.33</v>
      </c>
      <c r="J400" s="2">
        <v>23.3</v>
      </c>
      <c r="K400" s="2">
        <v>172.78</v>
      </c>
      <c r="L400" s="2">
        <v>-2.21</v>
      </c>
      <c r="M400" s="2">
        <v>-1.39</v>
      </c>
      <c r="N400" s="2">
        <v>2.97</v>
      </c>
      <c r="O400" s="2">
        <v>9.24</v>
      </c>
      <c r="P400" s="2">
        <v>195.08</v>
      </c>
      <c r="Q400" s="2">
        <f t="shared" si="6"/>
        <v>5.68</v>
      </c>
    </row>
    <row r="401" spans="7:17" ht="12.75">
      <c r="G401" s="2">
        <v>5.69</v>
      </c>
      <c r="H401" s="28">
        <v>11819.15</v>
      </c>
      <c r="I401" s="28">
        <v>12114.63</v>
      </c>
      <c r="J401" s="2">
        <v>23.3</v>
      </c>
      <c r="K401" s="2">
        <v>172.87</v>
      </c>
      <c r="L401" s="2">
        <v>-2.21</v>
      </c>
      <c r="M401" s="2">
        <v>-1.39</v>
      </c>
      <c r="N401" s="2">
        <v>2.97</v>
      </c>
      <c r="O401" s="2">
        <v>9.23</v>
      </c>
      <c r="P401" s="2">
        <v>194.84</v>
      </c>
      <c r="Q401" s="2">
        <f t="shared" si="6"/>
        <v>5.69</v>
      </c>
    </row>
    <row r="402" spans="7:17" ht="12.75">
      <c r="G402" s="2">
        <v>5.7</v>
      </c>
      <c r="H402" s="28">
        <v>11841.88</v>
      </c>
      <c r="I402" s="28">
        <v>12137.93</v>
      </c>
      <c r="J402" s="2">
        <v>23.31</v>
      </c>
      <c r="K402" s="2">
        <v>172.97</v>
      </c>
      <c r="L402" s="2">
        <v>-2.21</v>
      </c>
      <c r="M402" s="2">
        <v>-1.38</v>
      </c>
      <c r="N402" s="2">
        <v>2.98</v>
      </c>
      <c r="O402" s="2">
        <v>9.23</v>
      </c>
      <c r="P402" s="2">
        <v>194.6</v>
      </c>
      <c r="Q402" s="2">
        <f t="shared" si="6"/>
        <v>5.7</v>
      </c>
    </row>
    <row r="403" spans="7:17" ht="12.75">
      <c r="G403" s="2">
        <v>5.71</v>
      </c>
      <c r="H403" s="28">
        <v>11864.62</v>
      </c>
      <c r="I403" s="28">
        <v>12161.24</v>
      </c>
      <c r="J403" s="2">
        <v>23.31</v>
      </c>
      <c r="K403" s="2">
        <v>173.07</v>
      </c>
      <c r="L403" s="2">
        <v>-2.2</v>
      </c>
      <c r="M403" s="2">
        <v>-1.38</v>
      </c>
      <c r="N403" s="2">
        <v>2.98</v>
      </c>
      <c r="O403" s="2">
        <v>9.22</v>
      </c>
      <c r="P403" s="2">
        <v>194.36</v>
      </c>
      <c r="Q403" s="2">
        <f t="shared" si="6"/>
        <v>5.71</v>
      </c>
    </row>
    <row r="404" spans="7:17" ht="12.75">
      <c r="G404" s="2">
        <v>5.72</v>
      </c>
      <c r="H404" s="28">
        <v>11887.36</v>
      </c>
      <c r="I404" s="28">
        <v>12184.55</v>
      </c>
      <c r="J404" s="2">
        <v>23.31</v>
      </c>
      <c r="K404" s="2">
        <v>173.16</v>
      </c>
      <c r="L404" s="2">
        <v>-2.2</v>
      </c>
      <c r="M404" s="2">
        <v>-1.37</v>
      </c>
      <c r="N404" s="2">
        <v>2.99</v>
      </c>
      <c r="O404" s="2">
        <v>9.22</v>
      </c>
      <c r="P404" s="2">
        <v>194.12</v>
      </c>
      <c r="Q404" s="2">
        <f t="shared" si="6"/>
        <v>5.72</v>
      </c>
    </row>
    <row r="405" spans="7:17" ht="12.75">
      <c r="G405" s="2">
        <v>5.73</v>
      </c>
      <c r="H405" s="28">
        <v>11910.11</v>
      </c>
      <c r="I405" s="28">
        <v>12207.86</v>
      </c>
      <c r="J405" s="2">
        <v>23.32</v>
      </c>
      <c r="K405" s="2">
        <v>173.26</v>
      </c>
      <c r="L405" s="2">
        <v>-2.2</v>
      </c>
      <c r="M405" s="2">
        <v>-1.37</v>
      </c>
      <c r="N405" s="2">
        <v>2.99</v>
      </c>
      <c r="O405" s="2">
        <v>9.21</v>
      </c>
      <c r="P405" s="2">
        <v>193.88</v>
      </c>
      <c r="Q405" s="2">
        <f t="shared" si="6"/>
        <v>5.73</v>
      </c>
    </row>
    <row r="406" spans="7:17" ht="12.75">
      <c r="G406" s="2">
        <v>5.74</v>
      </c>
      <c r="H406" s="28">
        <v>11932.86</v>
      </c>
      <c r="I406" s="28">
        <v>12231.18</v>
      </c>
      <c r="J406" s="2">
        <v>23.32</v>
      </c>
      <c r="K406" s="2">
        <v>173.36</v>
      </c>
      <c r="L406" s="2">
        <v>-2.2</v>
      </c>
      <c r="M406" s="2">
        <v>-1.36</v>
      </c>
      <c r="N406" s="2">
        <v>3</v>
      </c>
      <c r="O406" s="2">
        <v>9.21</v>
      </c>
      <c r="P406" s="2">
        <v>193.65</v>
      </c>
      <c r="Q406" s="2">
        <f t="shared" si="6"/>
        <v>5.74</v>
      </c>
    </row>
    <row r="407" spans="7:17" ht="12.75">
      <c r="G407" s="2">
        <v>5.75</v>
      </c>
      <c r="H407" s="28">
        <v>11955.61</v>
      </c>
      <c r="I407" s="28">
        <v>12254.5</v>
      </c>
      <c r="J407" s="2">
        <v>23.33</v>
      </c>
      <c r="K407" s="2">
        <v>173.45</v>
      </c>
      <c r="L407" s="2">
        <v>-2.2</v>
      </c>
      <c r="M407" s="2">
        <v>-1.36</v>
      </c>
      <c r="N407" s="2">
        <v>3</v>
      </c>
      <c r="O407" s="2">
        <v>9.2</v>
      </c>
      <c r="P407" s="2">
        <v>193.41</v>
      </c>
      <c r="Q407" s="2">
        <f t="shared" si="6"/>
        <v>5.75</v>
      </c>
    </row>
    <row r="408" spans="7:17" ht="12.75">
      <c r="G408" s="2">
        <v>5.76</v>
      </c>
      <c r="H408" s="28">
        <v>11978.37</v>
      </c>
      <c r="I408" s="28">
        <v>12277.83</v>
      </c>
      <c r="J408" s="2">
        <v>23.33</v>
      </c>
      <c r="K408" s="2">
        <v>173.55</v>
      </c>
      <c r="L408" s="2">
        <v>-2.2</v>
      </c>
      <c r="M408" s="2">
        <v>-1.36</v>
      </c>
      <c r="N408" s="2">
        <v>3.01</v>
      </c>
      <c r="O408" s="2">
        <v>9.2</v>
      </c>
      <c r="P408" s="2">
        <v>193.18</v>
      </c>
      <c r="Q408" s="2">
        <f t="shared" si="6"/>
        <v>5.76</v>
      </c>
    </row>
    <row r="409" spans="7:17" ht="12.75">
      <c r="G409" s="2">
        <v>5.77</v>
      </c>
      <c r="H409" s="28">
        <v>12001.13</v>
      </c>
      <c r="I409" s="28">
        <v>12301.16</v>
      </c>
      <c r="J409" s="2">
        <v>23.33</v>
      </c>
      <c r="K409" s="2">
        <v>173.65</v>
      </c>
      <c r="L409" s="2">
        <v>-2.2</v>
      </c>
      <c r="M409" s="2">
        <v>-1.35</v>
      </c>
      <c r="N409" s="2">
        <v>3.01</v>
      </c>
      <c r="O409" s="2">
        <v>9.19</v>
      </c>
      <c r="P409" s="2">
        <v>192.94</v>
      </c>
      <c r="Q409" s="2">
        <f t="shared" si="6"/>
        <v>5.77</v>
      </c>
    </row>
    <row r="410" spans="7:17" ht="12.75">
      <c r="G410" s="2">
        <v>5.78</v>
      </c>
      <c r="H410" s="28">
        <v>12023.9</v>
      </c>
      <c r="I410" s="28">
        <v>12324.49</v>
      </c>
      <c r="J410" s="2">
        <v>23.34</v>
      </c>
      <c r="K410" s="2">
        <v>173.74</v>
      </c>
      <c r="L410" s="2">
        <v>-2.19</v>
      </c>
      <c r="M410" s="2">
        <v>-1.35</v>
      </c>
      <c r="N410" s="2">
        <v>3.02</v>
      </c>
      <c r="O410" s="2">
        <v>9.19</v>
      </c>
      <c r="P410" s="2">
        <v>192.71</v>
      </c>
      <c r="Q410" s="2">
        <f t="shared" si="6"/>
        <v>5.78</v>
      </c>
    </row>
    <row r="411" spans="7:17" ht="12.75">
      <c r="G411" s="2">
        <v>5.79</v>
      </c>
      <c r="H411" s="28">
        <v>12046.66</v>
      </c>
      <c r="I411" s="28">
        <v>12347.83</v>
      </c>
      <c r="J411" s="2">
        <v>23.34</v>
      </c>
      <c r="K411" s="2">
        <v>173.84</v>
      </c>
      <c r="L411" s="2">
        <v>-2.19</v>
      </c>
      <c r="M411" s="2">
        <v>-1.34</v>
      </c>
      <c r="N411" s="2">
        <v>3.02</v>
      </c>
      <c r="O411" s="2">
        <v>9.18</v>
      </c>
      <c r="P411" s="2">
        <v>192.48</v>
      </c>
      <c r="Q411" s="2">
        <f t="shared" si="6"/>
        <v>5.79</v>
      </c>
    </row>
    <row r="412" spans="7:17" ht="12.75">
      <c r="G412" s="2">
        <v>5.8</v>
      </c>
      <c r="H412" s="28">
        <v>12069.44</v>
      </c>
      <c r="I412" s="28">
        <v>12371.17</v>
      </c>
      <c r="J412" s="2">
        <v>23.35</v>
      </c>
      <c r="K412" s="2">
        <v>173.94</v>
      </c>
      <c r="L412" s="2">
        <v>-2.19</v>
      </c>
      <c r="M412" s="2">
        <v>-1.34</v>
      </c>
      <c r="N412" s="2">
        <v>3.03</v>
      </c>
      <c r="O412" s="2">
        <v>9.18</v>
      </c>
      <c r="P412" s="2">
        <v>192.25</v>
      </c>
      <c r="Q412" s="2">
        <f t="shared" si="6"/>
        <v>5.8</v>
      </c>
    </row>
    <row r="413" spans="7:17" ht="12.75">
      <c r="G413" s="2">
        <v>5.81</v>
      </c>
      <c r="H413" s="28">
        <v>12092.21</v>
      </c>
      <c r="I413" s="28">
        <v>12394.52</v>
      </c>
      <c r="J413" s="2">
        <v>23.35</v>
      </c>
      <c r="K413" s="2">
        <v>174.04</v>
      </c>
      <c r="L413" s="2">
        <v>-2.19</v>
      </c>
      <c r="M413" s="2">
        <v>-1.33</v>
      </c>
      <c r="N413" s="2">
        <v>3.03</v>
      </c>
      <c r="O413" s="2">
        <v>9.18</v>
      </c>
      <c r="P413" s="2">
        <v>192.02</v>
      </c>
      <c r="Q413" s="2">
        <f t="shared" si="6"/>
        <v>5.81</v>
      </c>
    </row>
    <row r="414" spans="7:17" ht="12.75">
      <c r="G414" s="2">
        <v>5.82</v>
      </c>
      <c r="H414" s="28">
        <v>12114.99</v>
      </c>
      <c r="I414" s="28">
        <v>12417.87</v>
      </c>
      <c r="J414" s="2">
        <v>23.35</v>
      </c>
      <c r="K414" s="2">
        <v>174.13</v>
      </c>
      <c r="L414" s="2">
        <v>-2.19</v>
      </c>
      <c r="M414" s="2">
        <v>-1.33</v>
      </c>
      <c r="N414" s="2">
        <v>3.04</v>
      </c>
      <c r="O414" s="2">
        <v>9.17</v>
      </c>
      <c r="P414" s="2">
        <v>191.79</v>
      </c>
      <c r="Q414" s="2">
        <f t="shared" si="6"/>
        <v>5.82</v>
      </c>
    </row>
    <row r="415" spans="7:17" ht="12.75">
      <c r="G415" s="2">
        <v>5.83</v>
      </c>
      <c r="H415" s="28">
        <v>12137.77</v>
      </c>
      <c r="I415" s="28">
        <v>12441.22</v>
      </c>
      <c r="J415" s="2">
        <v>23.36</v>
      </c>
      <c r="K415" s="2">
        <v>174.23</v>
      </c>
      <c r="L415" s="2">
        <v>-2.19</v>
      </c>
      <c r="M415" s="2">
        <v>-1.32</v>
      </c>
      <c r="N415" s="2">
        <v>3.05</v>
      </c>
      <c r="O415" s="2">
        <v>9.17</v>
      </c>
      <c r="P415" s="2">
        <v>191.56</v>
      </c>
      <c r="Q415" s="2">
        <f t="shared" si="6"/>
        <v>5.83</v>
      </c>
    </row>
    <row r="416" spans="7:17" ht="12.75">
      <c r="G416" s="2">
        <v>5.84</v>
      </c>
      <c r="H416" s="28">
        <v>12160.56</v>
      </c>
      <c r="I416" s="28">
        <v>12464.58</v>
      </c>
      <c r="J416" s="2">
        <v>23.36</v>
      </c>
      <c r="K416" s="2">
        <v>174.33</v>
      </c>
      <c r="L416" s="2">
        <v>-2.18</v>
      </c>
      <c r="M416" s="2">
        <v>-1.32</v>
      </c>
      <c r="N416" s="2">
        <v>3.05</v>
      </c>
      <c r="O416" s="2">
        <v>9.16</v>
      </c>
      <c r="P416" s="2">
        <v>191.33</v>
      </c>
      <c r="Q416" s="2">
        <f t="shared" si="6"/>
        <v>5.84</v>
      </c>
    </row>
    <row r="417" spans="7:17" ht="12.75">
      <c r="G417" s="2">
        <v>5.85</v>
      </c>
      <c r="H417" s="28">
        <v>12183.35</v>
      </c>
      <c r="I417" s="28">
        <v>12487.94</v>
      </c>
      <c r="J417" s="2">
        <v>23.36</v>
      </c>
      <c r="K417" s="2">
        <v>174.43</v>
      </c>
      <c r="L417" s="2">
        <v>-2.18</v>
      </c>
      <c r="M417" s="2">
        <v>-1.32</v>
      </c>
      <c r="N417" s="2">
        <v>3.06</v>
      </c>
      <c r="O417" s="2">
        <v>9.16</v>
      </c>
      <c r="P417" s="2">
        <v>191.11</v>
      </c>
      <c r="Q417" s="2">
        <f t="shared" si="6"/>
        <v>5.85</v>
      </c>
    </row>
    <row r="418" spans="7:17" ht="12.75">
      <c r="G418" s="2">
        <v>5.86</v>
      </c>
      <c r="H418" s="28">
        <v>12206.15</v>
      </c>
      <c r="I418" s="28">
        <v>12511.3</v>
      </c>
      <c r="J418" s="2">
        <v>23.37</v>
      </c>
      <c r="K418" s="2">
        <v>174.53</v>
      </c>
      <c r="L418" s="2">
        <v>-2.18</v>
      </c>
      <c r="M418" s="2">
        <v>-1.31</v>
      </c>
      <c r="N418" s="2">
        <v>3.06</v>
      </c>
      <c r="O418" s="2">
        <v>9.15</v>
      </c>
      <c r="P418" s="2">
        <v>190.88</v>
      </c>
      <c r="Q418" s="2">
        <f t="shared" si="6"/>
        <v>5.86</v>
      </c>
    </row>
    <row r="419" spans="7:17" ht="12.75">
      <c r="G419" s="2">
        <v>5.87</v>
      </c>
      <c r="H419" s="28">
        <v>12228.95</v>
      </c>
      <c r="I419" s="28">
        <v>12534.67</v>
      </c>
      <c r="J419" s="2">
        <v>23.37</v>
      </c>
      <c r="K419" s="2">
        <v>174.63</v>
      </c>
      <c r="L419" s="2">
        <v>-2.18</v>
      </c>
      <c r="M419" s="2">
        <v>-1.31</v>
      </c>
      <c r="N419" s="2">
        <v>3.07</v>
      </c>
      <c r="O419" s="2">
        <v>9.15</v>
      </c>
      <c r="P419" s="2">
        <v>190.66</v>
      </c>
      <c r="Q419" s="2">
        <f t="shared" si="6"/>
        <v>5.87</v>
      </c>
    </row>
    <row r="420" spans="7:17" ht="12.75">
      <c r="G420" s="2">
        <v>5.88</v>
      </c>
      <c r="H420" s="28">
        <v>12251.75</v>
      </c>
      <c r="I420" s="28">
        <v>12558.04</v>
      </c>
      <c r="J420" s="2">
        <v>23.38</v>
      </c>
      <c r="K420" s="2">
        <v>174.73</v>
      </c>
      <c r="L420" s="2">
        <v>-2.18</v>
      </c>
      <c r="M420" s="2">
        <v>-1.3</v>
      </c>
      <c r="N420" s="2">
        <v>3.07</v>
      </c>
      <c r="O420" s="2">
        <v>9.14</v>
      </c>
      <c r="P420" s="2">
        <v>190.43</v>
      </c>
      <c r="Q420" s="2">
        <f t="shared" si="6"/>
        <v>5.88</v>
      </c>
    </row>
    <row r="421" spans="7:17" ht="12.75">
      <c r="G421" s="2">
        <v>5.89</v>
      </c>
      <c r="H421" s="28">
        <v>12274.55</v>
      </c>
      <c r="I421" s="28">
        <v>12581.42</v>
      </c>
      <c r="J421" s="2">
        <v>23.38</v>
      </c>
      <c r="K421" s="2">
        <v>174.83</v>
      </c>
      <c r="L421" s="2">
        <v>-2.18</v>
      </c>
      <c r="M421" s="2">
        <v>-1.3</v>
      </c>
      <c r="N421" s="2">
        <v>3.08</v>
      </c>
      <c r="O421" s="2">
        <v>9.14</v>
      </c>
      <c r="P421" s="2">
        <v>190.21</v>
      </c>
      <c r="Q421" s="2">
        <f t="shared" si="6"/>
        <v>5.89</v>
      </c>
    </row>
    <row r="422" spans="7:17" ht="12.75">
      <c r="G422" s="2">
        <v>5.9</v>
      </c>
      <c r="H422" s="28">
        <v>12297.36</v>
      </c>
      <c r="I422" s="28">
        <v>12604.8</v>
      </c>
      <c r="J422" s="2">
        <v>23.38</v>
      </c>
      <c r="K422" s="2">
        <v>174.92</v>
      </c>
      <c r="L422" s="2">
        <v>-2.17</v>
      </c>
      <c r="M422" s="2">
        <v>-1.29</v>
      </c>
      <c r="N422" s="2">
        <v>3.08</v>
      </c>
      <c r="O422" s="2">
        <v>9.14</v>
      </c>
      <c r="P422" s="2">
        <v>189.99</v>
      </c>
      <c r="Q422" s="2">
        <f t="shared" si="6"/>
        <v>5.9</v>
      </c>
    </row>
    <row r="423" spans="7:17" ht="12.75">
      <c r="G423" s="2">
        <v>5.91</v>
      </c>
      <c r="H423" s="28">
        <v>12320.18</v>
      </c>
      <c r="I423" s="28">
        <v>12628.18</v>
      </c>
      <c r="J423" s="2">
        <v>23.39</v>
      </c>
      <c r="K423" s="2">
        <v>175.02</v>
      </c>
      <c r="L423" s="2">
        <v>-2.17</v>
      </c>
      <c r="M423" s="2">
        <v>-1.29</v>
      </c>
      <c r="N423" s="2">
        <v>3.09</v>
      </c>
      <c r="O423" s="2">
        <v>9.13</v>
      </c>
      <c r="P423" s="2">
        <v>189.77</v>
      </c>
      <c r="Q423" s="2">
        <f t="shared" si="6"/>
        <v>5.91</v>
      </c>
    </row>
    <row r="424" spans="7:17" ht="12.75">
      <c r="G424" s="2">
        <v>5.92</v>
      </c>
      <c r="H424" s="28">
        <v>12342.99</v>
      </c>
      <c r="I424" s="28">
        <v>12651.57</v>
      </c>
      <c r="J424" s="2">
        <v>23.39</v>
      </c>
      <c r="K424" s="2">
        <v>175.12</v>
      </c>
      <c r="L424" s="2">
        <v>-2.17</v>
      </c>
      <c r="M424" s="2">
        <v>-1.28</v>
      </c>
      <c r="N424" s="2">
        <v>3.09</v>
      </c>
      <c r="O424" s="2">
        <v>9.13</v>
      </c>
      <c r="P424" s="2">
        <v>189.55</v>
      </c>
      <c r="Q424" s="2">
        <f t="shared" si="6"/>
        <v>5.92</v>
      </c>
    </row>
    <row r="425" spans="7:17" ht="12.75">
      <c r="G425" s="2">
        <v>5.93</v>
      </c>
      <c r="H425" s="28">
        <v>12365.81</v>
      </c>
      <c r="I425" s="28">
        <v>12674.96</v>
      </c>
      <c r="J425" s="2">
        <v>23.4</v>
      </c>
      <c r="K425" s="2">
        <v>175.22</v>
      </c>
      <c r="L425" s="2">
        <v>-2.17</v>
      </c>
      <c r="M425" s="2">
        <v>-1.28</v>
      </c>
      <c r="N425" s="2">
        <v>3.1</v>
      </c>
      <c r="O425" s="2">
        <v>9.12</v>
      </c>
      <c r="P425" s="2">
        <v>189.33</v>
      </c>
      <c r="Q425" s="2">
        <f t="shared" si="6"/>
        <v>5.93</v>
      </c>
    </row>
    <row r="426" spans="7:17" ht="12.75">
      <c r="G426" s="2">
        <v>5.94</v>
      </c>
      <c r="H426" s="28">
        <v>12388.64</v>
      </c>
      <c r="I426" s="28">
        <v>12698.35</v>
      </c>
      <c r="J426" s="2">
        <v>23.4</v>
      </c>
      <c r="K426" s="2">
        <v>175.32</v>
      </c>
      <c r="L426" s="2">
        <v>-2.17</v>
      </c>
      <c r="M426" s="2">
        <v>-1.27</v>
      </c>
      <c r="N426" s="2">
        <v>3.1</v>
      </c>
      <c r="O426" s="2">
        <v>9.12</v>
      </c>
      <c r="P426" s="2">
        <v>189.11</v>
      </c>
      <c r="Q426" s="2">
        <f t="shared" si="6"/>
        <v>5.94</v>
      </c>
    </row>
    <row r="427" spans="7:17" ht="12.75">
      <c r="G427" s="2">
        <v>5.95</v>
      </c>
      <c r="H427" s="28">
        <v>12411.47</v>
      </c>
      <c r="I427" s="28">
        <v>12721.75</v>
      </c>
      <c r="J427" s="2">
        <v>23.4</v>
      </c>
      <c r="K427" s="2">
        <v>175.42</v>
      </c>
      <c r="L427" s="2">
        <v>-2.17</v>
      </c>
      <c r="M427" s="2">
        <v>-1.27</v>
      </c>
      <c r="N427" s="2">
        <v>3.11</v>
      </c>
      <c r="O427" s="2">
        <v>9.12</v>
      </c>
      <c r="P427" s="2">
        <v>188.89</v>
      </c>
      <c r="Q427" s="2">
        <f t="shared" si="6"/>
        <v>5.95</v>
      </c>
    </row>
    <row r="428" spans="7:17" ht="12.75">
      <c r="G428" s="2">
        <v>5.96</v>
      </c>
      <c r="H428" s="28">
        <v>12434.3</v>
      </c>
      <c r="I428" s="28">
        <v>12745.16</v>
      </c>
      <c r="J428" s="2">
        <v>23.41</v>
      </c>
      <c r="K428" s="2">
        <v>175.52</v>
      </c>
      <c r="L428" s="2">
        <v>-2.16</v>
      </c>
      <c r="M428" s="2">
        <v>-1.26</v>
      </c>
      <c r="N428" s="2">
        <v>3.11</v>
      </c>
      <c r="O428" s="2">
        <v>9.11</v>
      </c>
      <c r="P428" s="2">
        <v>188.67</v>
      </c>
      <c r="Q428" s="2">
        <f t="shared" si="6"/>
        <v>5.96</v>
      </c>
    </row>
    <row r="429" spans="7:17" ht="12.75">
      <c r="G429" s="2">
        <v>5.97</v>
      </c>
      <c r="H429" s="28">
        <v>12457.13</v>
      </c>
      <c r="I429" s="28">
        <v>12768.56</v>
      </c>
      <c r="J429" s="2">
        <v>23.41</v>
      </c>
      <c r="K429" s="2">
        <v>175.62</v>
      </c>
      <c r="L429" s="2">
        <v>-2.16</v>
      </c>
      <c r="M429" s="2">
        <v>-1.26</v>
      </c>
      <c r="N429" s="2">
        <v>3.12</v>
      </c>
      <c r="O429" s="2">
        <v>9.11</v>
      </c>
      <c r="P429" s="2">
        <v>188.46</v>
      </c>
      <c r="Q429" s="2">
        <f t="shared" si="6"/>
        <v>5.97</v>
      </c>
    </row>
    <row r="430" spans="7:17" ht="12.75">
      <c r="G430" s="2">
        <v>5.98</v>
      </c>
      <c r="H430" s="28">
        <v>12479.97</v>
      </c>
      <c r="I430" s="28">
        <v>12791.97</v>
      </c>
      <c r="J430" s="2">
        <v>23.41</v>
      </c>
      <c r="K430" s="2">
        <v>175.73</v>
      </c>
      <c r="L430" s="2">
        <v>-2.16</v>
      </c>
      <c r="M430" s="2">
        <v>-1.25</v>
      </c>
      <c r="N430" s="2">
        <v>3.12</v>
      </c>
      <c r="O430" s="2">
        <v>9.1</v>
      </c>
      <c r="P430" s="2">
        <v>188.24</v>
      </c>
      <c r="Q430" s="2">
        <f t="shared" si="6"/>
        <v>5.98</v>
      </c>
    </row>
    <row r="431" spans="7:17" ht="12.75">
      <c r="G431" s="2">
        <v>5.99</v>
      </c>
      <c r="H431" s="28">
        <v>12502.82</v>
      </c>
      <c r="I431" s="28">
        <v>12815.39</v>
      </c>
      <c r="J431" s="2">
        <v>23.42</v>
      </c>
      <c r="K431" s="2">
        <v>175.83</v>
      </c>
      <c r="L431" s="2">
        <v>-2.16</v>
      </c>
      <c r="M431" s="2">
        <v>-1.25</v>
      </c>
      <c r="N431" s="2">
        <v>3.13</v>
      </c>
      <c r="O431" s="2">
        <v>9.1</v>
      </c>
      <c r="P431" s="2">
        <v>188.03</v>
      </c>
      <c r="Q431" s="2">
        <f t="shared" si="6"/>
        <v>5.99</v>
      </c>
    </row>
    <row r="432" spans="7:17" ht="12.75">
      <c r="G432" s="2">
        <v>6</v>
      </c>
      <c r="H432" s="28">
        <v>12525.66</v>
      </c>
      <c r="I432" s="28">
        <v>12838.81</v>
      </c>
      <c r="J432" s="2">
        <v>23.42</v>
      </c>
      <c r="K432" s="2">
        <v>175.93</v>
      </c>
      <c r="L432" s="2">
        <v>-2.16</v>
      </c>
      <c r="M432" s="2">
        <v>-1.24</v>
      </c>
      <c r="N432" s="2">
        <v>3.13</v>
      </c>
      <c r="O432" s="2">
        <v>9.09</v>
      </c>
      <c r="P432" s="2">
        <v>187.81</v>
      </c>
      <c r="Q432" s="2">
        <f t="shared" si="6"/>
        <v>6</v>
      </c>
    </row>
    <row r="433" spans="7:17" ht="12.75">
      <c r="G433" s="2">
        <v>6.01</v>
      </c>
      <c r="H433" s="28">
        <v>12548.51</v>
      </c>
      <c r="I433" s="28">
        <v>12862.23</v>
      </c>
      <c r="J433" s="2">
        <v>23.43</v>
      </c>
      <c r="K433" s="2">
        <v>176.03</v>
      </c>
      <c r="L433" s="2">
        <v>-2.16</v>
      </c>
      <c r="M433" s="2">
        <v>-1.24</v>
      </c>
      <c r="N433" s="2">
        <v>3.14</v>
      </c>
      <c r="O433" s="2">
        <v>9.09</v>
      </c>
      <c r="P433" s="2">
        <v>187.6</v>
      </c>
      <c r="Q433" s="2">
        <f t="shared" si="6"/>
        <v>6.01</v>
      </c>
    </row>
    <row r="434" spans="7:17" ht="12.75">
      <c r="G434" s="2">
        <v>6.02</v>
      </c>
      <c r="H434" s="28">
        <v>12571.37</v>
      </c>
      <c r="I434" s="28">
        <v>12885.65</v>
      </c>
      <c r="J434" s="2">
        <v>23.43</v>
      </c>
      <c r="K434" s="2">
        <v>176.13</v>
      </c>
      <c r="L434" s="2">
        <v>-2.15</v>
      </c>
      <c r="M434" s="2">
        <v>-1.23</v>
      </c>
      <c r="N434" s="2">
        <v>3.14</v>
      </c>
      <c r="O434" s="2">
        <v>9.09</v>
      </c>
      <c r="P434" s="2">
        <v>187.39</v>
      </c>
      <c r="Q434" s="2">
        <f t="shared" si="6"/>
        <v>6.02</v>
      </c>
    </row>
    <row r="435" spans="7:17" ht="12.75">
      <c r="G435" s="2">
        <v>6.03</v>
      </c>
      <c r="H435" s="28">
        <v>12594.23</v>
      </c>
      <c r="I435" s="28">
        <v>12909.08</v>
      </c>
      <c r="J435" s="2">
        <v>23.43</v>
      </c>
      <c r="K435" s="2">
        <v>176.23</v>
      </c>
      <c r="L435" s="2">
        <v>-2.15</v>
      </c>
      <c r="M435" s="2">
        <v>-1.23</v>
      </c>
      <c r="N435" s="2">
        <v>3.15</v>
      </c>
      <c r="O435" s="2">
        <v>9.08</v>
      </c>
      <c r="P435" s="2">
        <v>187.18</v>
      </c>
      <c r="Q435" s="2">
        <f t="shared" si="6"/>
        <v>6.03</v>
      </c>
    </row>
    <row r="436" spans="7:17" ht="12.75">
      <c r="G436" s="2">
        <v>6.04</v>
      </c>
      <c r="H436" s="28">
        <v>12617.09</v>
      </c>
      <c r="I436" s="28">
        <v>12932.51</v>
      </c>
      <c r="J436" s="2">
        <v>23.44</v>
      </c>
      <c r="K436" s="2">
        <v>176.33</v>
      </c>
      <c r="L436" s="2">
        <v>-2.15</v>
      </c>
      <c r="M436" s="2">
        <v>-1.22</v>
      </c>
      <c r="N436" s="2">
        <v>3.15</v>
      </c>
      <c r="O436" s="2">
        <v>9.08</v>
      </c>
      <c r="P436" s="2">
        <v>186.97</v>
      </c>
      <c r="Q436" s="2">
        <f t="shared" si="6"/>
        <v>6.04</v>
      </c>
    </row>
    <row r="437" spans="7:17" ht="12.75">
      <c r="G437" s="2">
        <v>6.05</v>
      </c>
      <c r="H437" s="28">
        <v>12639.95</v>
      </c>
      <c r="I437" s="28">
        <v>12955.95</v>
      </c>
      <c r="J437" s="2">
        <v>23.44</v>
      </c>
      <c r="K437" s="2">
        <v>176.43</v>
      </c>
      <c r="L437" s="2">
        <v>-2.15</v>
      </c>
      <c r="M437" s="2">
        <v>-1.22</v>
      </c>
      <c r="N437" s="2">
        <v>3.16</v>
      </c>
      <c r="O437" s="2">
        <v>9.08</v>
      </c>
      <c r="P437" s="2">
        <v>186.76</v>
      </c>
      <c r="Q437" s="2">
        <f t="shared" si="6"/>
        <v>6.05</v>
      </c>
    </row>
    <row r="438" spans="7:17" ht="12.75">
      <c r="G438" s="2">
        <v>6.06</v>
      </c>
      <c r="H438" s="28">
        <v>12662.82</v>
      </c>
      <c r="I438" s="28">
        <v>12979.39</v>
      </c>
      <c r="J438" s="2">
        <v>23.44</v>
      </c>
      <c r="K438" s="2">
        <v>176.54</v>
      </c>
      <c r="L438" s="2">
        <v>-2.15</v>
      </c>
      <c r="M438" s="2">
        <v>-1.21</v>
      </c>
      <c r="N438" s="2">
        <v>3.16</v>
      </c>
      <c r="O438" s="2">
        <v>9.07</v>
      </c>
      <c r="P438" s="2">
        <v>186.55</v>
      </c>
      <c r="Q438" s="2">
        <f t="shared" si="6"/>
        <v>6.06</v>
      </c>
    </row>
    <row r="439" spans="7:17" ht="12.75">
      <c r="G439" s="2">
        <v>6.07</v>
      </c>
      <c r="H439" s="28">
        <v>12685.69</v>
      </c>
      <c r="I439" s="28">
        <v>13002.84</v>
      </c>
      <c r="J439" s="2">
        <v>23.45</v>
      </c>
      <c r="K439" s="2">
        <v>176.64</v>
      </c>
      <c r="L439" s="2">
        <v>-2.15</v>
      </c>
      <c r="M439" s="2">
        <v>-1.21</v>
      </c>
      <c r="N439" s="2">
        <v>3.17</v>
      </c>
      <c r="O439" s="2">
        <v>9.07</v>
      </c>
      <c r="P439" s="2">
        <v>186.34</v>
      </c>
      <c r="Q439" s="2">
        <f t="shared" si="6"/>
        <v>6.07</v>
      </c>
    </row>
    <row r="440" spans="7:17" ht="12.75">
      <c r="G440" s="2">
        <v>6.08</v>
      </c>
      <c r="H440" s="28">
        <v>12708.57</v>
      </c>
      <c r="I440" s="28">
        <v>13026.29</v>
      </c>
      <c r="J440" s="2">
        <v>23.45</v>
      </c>
      <c r="K440" s="2">
        <v>176.74</v>
      </c>
      <c r="L440" s="2">
        <v>-2.14</v>
      </c>
      <c r="M440" s="2">
        <v>-1.2</v>
      </c>
      <c r="N440" s="2">
        <v>3.17</v>
      </c>
      <c r="O440" s="2">
        <v>9.06</v>
      </c>
      <c r="P440" s="2">
        <v>186.13</v>
      </c>
      <c r="Q440" s="2">
        <f t="shared" si="6"/>
        <v>6.08</v>
      </c>
    </row>
    <row r="441" spans="7:17" ht="12.75">
      <c r="G441" s="2">
        <v>6.09</v>
      </c>
      <c r="H441" s="28">
        <v>12731.45</v>
      </c>
      <c r="I441" s="28">
        <v>13049.74</v>
      </c>
      <c r="J441" s="2">
        <v>23.46</v>
      </c>
      <c r="K441" s="2">
        <v>176.84</v>
      </c>
      <c r="L441" s="2">
        <v>-2.14</v>
      </c>
      <c r="M441" s="2">
        <v>-1.2</v>
      </c>
      <c r="N441" s="2">
        <v>3.18</v>
      </c>
      <c r="O441" s="2">
        <v>9.06</v>
      </c>
      <c r="P441" s="2">
        <v>185.93</v>
      </c>
      <c r="Q441" s="2">
        <f t="shared" si="6"/>
        <v>6.09</v>
      </c>
    </row>
    <row r="442" spans="7:17" ht="12.75">
      <c r="G442" s="2">
        <v>6.1</v>
      </c>
      <c r="H442" s="28">
        <v>12754.33</v>
      </c>
      <c r="I442" s="28">
        <v>13073.19</v>
      </c>
      <c r="J442" s="2">
        <v>23.46</v>
      </c>
      <c r="K442" s="2">
        <v>176.95</v>
      </c>
      <c r="L442" s="2">
        <v>-2.14</v>
      </c>
      <c r="M442" s="2">
        <v>-1.2</v>
      </c>
      <c r="N442" s="2">
        <v>3.19</v>
      </c>
      <c r="O442" s="2">
        <v>9.06</v>
      </c>
      <c r="P442" s="2">
        <v>185.72</v>
      </c>
      <c r="Q442" s="2">
        <f t="shared" si="6"/>
        <v>6.1</v>
      </c>
    </row>
    <row r="443" spans="7:17" ht="12.75">
      <c r="G443" s="2">
        <v>6.11</v>
      </c>
      <c r="H443" s="28">
        <v>12777.22</v>
      </c>
      <c r="I443" s="28">
        <v>13096.65</v>
      </c>
      <c r="J443" s="2">
        <v>23.46</v>
      </c>
      <c r="K443" s="2">
        <v>177.05</v>
      </c>
      <c r="L443" s="2">
        <v>-2.14</v>
      </c>
      <c r="M443" s="2">
        <v>-1.19</v>
      </c>
      <c r="N443" s="2">
        <v>3.19</v>
      </c>
      <c r="O443" s="2">
        <v>9.05</v>
      </c>
      <c r="P443" s="2">
        <v>185.51</v>
      </c>
      <c r="Q443" s="2">
        <f t="shared" si="6"/>
        <v>6.11</v>
      </c>
    </row>
    <row r="444" spans="7:17" ht="12.75">
      <c r="G444" s="2">
        <v>6.12</v>
      </c>
      <c r="H444" s="28">
        <v>12800.11</v>
      </c>
      <c r="I444" s="28">
        <v>13120.12</v>
      </c>
      <c r="J444" s="2">
        <v>23.47</v>
      </c>
      <c r="K444" s="2">
        <v>177.15</v>
      </c>
      <c r="L444" s="2">
        <v>-2.14</v>
      </c>
      <c r="M444" s="2">
        <v>-1.19</v>
      </c>
      <c r="N444" s="2">
        <v>3.2</v>
      </c>
      <c r="O444" s="2">
        <v>9.05</v>
      </c>
      <c r="P444" s="2">
        <v>185.31</v>
      </c>
      <c r="Q444" s="2">
        <f t="shared" si="6"/>
        <v>6.12</v>
      </c>
    </row>
    <row r="445" spans="7:17" ht="12.75">
      <c r="G445" s="2">
        <v>6.13</v>
      </c>
      <c r="H445" s="28">
        <v>12823.01</v>
      </c>
      <c r="I445" s="28">
        <v>13143.58</v>
      </c>
      <c r="J445" s="2">
        <v>23.47</v>
      </c>
      <c r="K445" s="2">
        <v>177.26</v>
      </c>
      <c r="L445" s="2">
        <v>-2.14</v>
      </c>
      <c r="M445" s="2">
        <v>-1.18</v>
      </c>
      <c r="N445" s="2">
        <v>3.2</v>
      </c>
      <c r="O445" s="2">
        <v>9.04</v>
      </c>
      <c r="P445" s="2">
        <v>185.11</v>
      </c>
      <c r="Q445" s="2">
        <f t="shared" si="6"/>
        <v>6.13</v>
      </c>
    </row>
    <row r="446" spans="7:17" ht="12.75">
      <c r="G446" s="2">
        <v>6.14</v>
      </c>
      <c r="H446" s="28">
        <v>12845.91</v>
      </c>
      <c r="I446" s="28">
        <v>13167.05</v>
      </c>
      <c r="J446" s="2">
        <v>23.47</v>
      </c>
      <c r="K446" s="2">
        <v>177.36</v>
      </c>
      <c r="L446" s="2">
        <v>-2.13</v>
      </c>
      <c r="M446" s="2">
        <v>-1.17</v>
      </c>
      <c r="N446" s="2">
        <v>3.21</v>
      </c>
      <c r="O446" s="2">
        <v>9.04</v>
      </c>
      <c r="P446" s="2">
        <v>184.9</v>
      </c>
      <c r="Q446" s="2">
        <f t="shared" si="6"/>
        <v>6.14</v>
      </c>
    </row>
    <row r="447" spans="7:17" ht="12.75">
      <c r="G447" s="2">
        <v>6.15</v>
      </c>
      <c r="H447" s="28">
        <v>12868.81</v>
      </c>
      <c r="I447" s="28">
        <v>13190.53</v>
      </c>
      <c r="J447" s="2">
        <v>23.48</v>
      </c>
      <c r="K447" s="2">
        <v>177.46</v>
      </c>
      <c r="L447" s="2">
        <v>-2.13</v>
      </c>
      <c r="M447" s="2">
        <v>-1.17</v>
      </c>
      <c r="N447" s="2">
        <v>3.21</v>
      </c>
      <c r="O447" s="2">
        <v>9.04</v>
      </c>
      <c r="P447" s="2">
        <v>184.7</v>
      </c>
      <c r="Q447" s="2">
        <f t="shared" si="6"/>
        <v>6.15</v>
      </c>
    </row>
    <row r="448" spans="7:17" ht="12.75">
      <c r="G448" s="2">
        <v>6.16</v>
      </c>
      <c r="H448" s="28">
        <v>12891.72</v>
      </c>
      <c r="I448" s="28">
        <v>13214.01</v>
      </c>
      <c r="J448" s="2">
        <v>23.48</v>
      </c>
      <c r="K448" s="2">
        <v>177.57</v>
      </c>
      <c r="L448" s="2">
        <v>-2.13</v>
      </c>
      <c r="M448" s="2">
        <v>-1.16</v>
      </c>
      <c r="N448" s="2">
        <v>3.22</v>
      </c>
      <c r="O448" s="2">
        <v>9.03</v>
      </c>
      <c r="P448" s="2">
        <v>184.5</v>
      </c>
      <c r="Q448" s="2">
        <f t="shared" si="6"/>
        <v>6.16</v>
      </c>
    </row>
    <row r="449" spans="7:17" ht="12.75">
      <c r="G449" s="2">
        <v>6.17</v>
      </c>
      <c r="H449" s="28">
        <v>12914.63</v>
      </c>
      <c r="I449" s="28">
        <v>13237.49</v>
      </c>
      <c r="J449" s="2">
        <v>23.49</v>
      </c>
      <c r="K449" s="2">
        <v>177.67</v>
      </c>
      <c r="L449" s="2">
        <v>-2.13</v>
      </c>
      <c r="M449" s="2">
        <v>-1.16</v>
      </c>
      <c r="N449" s="2">
        <v>3.22</v>
      </c>
      <c r="O449" s="2">
        <v>9.03</v>
      </c>
      <c r="P449" s="2">
        <v>184.3</v>
      </c>
      <c r="Q449" s="2">
        <f t="shared" si="6"/>
        <v>6.17</v>
      </c>
    </row>
    <row r="450" spans="7:17" ht="12.75">
      <c r="G450" s="2">
        <v>6.18</v>
      </c>
      <c r="H450" s="28">
        <v>12937.54</v>
      </c>
      <c r="I450" s="28">
        <v>13260.98</v>
      </c>
      <c r="J450" s="2">
        <v>23.49</v>
      </c>
      <c r="K450" s="2">
        <v>177.77</v>
      </c>
      <c r="L450" s="2">
        <v>-2.13</v>
      </c>
      <c r="M450" s="2">
        <v>-1.15</v>
      </c>
      <c r="N450" s="2">
        <v>3.23</v>
      </c>
      <c r="O450" s="2">
        <v>9.03</v>
      </c>
      <c r="P450" s="2">
        <v>184.1</v>
      </c>
      <c r="Q450" s="2">
        <f t="shared" si="6"/>
        <v>6.18</v>
      </c>
    </row>
    <row r="451" spans="7:17" ht="12.75">
      <c r="G451" s="2">
        <v>6.19</v>
      </c>
      <c r="H451" s="28">
        <v>12960.46</v>
      </c>
      <c r="I451" s="28">
        <v>13284.47</v>
      </c>
      <c r="J451" s="2">
        <v>23.49</v>
      </c>
      <c r="K451" s="2">
        <v>177.88</v>
      </c>
      <c r="L451" s="2">
        <v>-2.13</v>
      </c>
      <c r="M451" s="2">
        <v>-1.15</v>
      </c>
      <c r="N451" s="2">
        <v>3.23</v>
      </c>
      <c r="O451" s="2">
        <v>9.02</v>
      </c>
      <c r="P451" s="2">
        <v>183.9</v>
      </c>
      <c r="Q451" s="2">
        <f aca="true" t="shared" si="7" ref="Q451:Q514">G451</f>
        <v>6.19</v>
      </c>
    </row>
    <row r="452" spans="7:17" ht="12.75">
      <c r="G452" s="2">
        <v>6.2</v>
      </c>
      <c r="H452" s="28">
        <v>12983.38</v>
      </c>
      <c r="I452" s="28">
        <v>13307.96</v>
      </c>
      <c r="J452" s="2">
        <v>23.5</v>
      </c>
      <c r="K452" s="2">
        <v>177.98</v>
      </c>
      <c r="L452" s="2">
        <v>-2.12</v>
      </c>
      <c r="M452" s="2">
        <v>-1.14</v>
      </c>
      <c r="N452" s="2">
        <v>3.24</v>
      </c>
      <c r="O452" s="2">
        <v>9.02</v>
      </c>
      <c r="P452" s="2">
        <v>183.7</v>
      </c>
      <c r="Q452" s="2">
        <f t="shared" si="7"/>
        <v>6.2</v>
      </c>
    </row>
    <row r="453" spans="7:17" ht="12.75">
      <c r="G453" s="2">
        <v>6.21</v>
      </c>
      <c r="H453" s="28">
        <v>13006.3</v>
      </c>
      <c r="I453" s="28">
        <v>13331.46</v>
      </c>
      <c r="J453" s="2">
        <v>23.5</v>
      </c>
      <c r="K453" s="2">
        <v>178.09</v>
      </c>
      <c r="L453" s="2">
        <v>-2.12</v>
      </c>
      <c r="M453" s="2">
        <v>-1.14</v>
      </c>
      <c r="N453" s="2">
        <v>3.24</v>
      </c>
      <c r="O453" s="2">
        <v>9.02</v>
      </c>
      <c r="P453" s="2">
        <v>183.5</v>
      </c>
      <c r="Q453" s="2">
        <f t="shared" si="7"/>
        <v>6.21</v>
      </c>
    </row>
    <row r="454" spans="7:17" ht="12.75">
      <c r="G454" s="2">
        <v>6.22</v>
      </c>
      <c r="H454" s="28">
        <v>13029.23</v>
      </c>
      <c r="I454" s="28">
        <v>13354.96</v>
      </c>
      <c r="J454" s="2">
        <v>23.51</v>
      </c>
      <c r="K454" s="2">
        <v>178.19</v>
      </c>
      <c r="L454" s="2">
        <v>-2.12</v>
      </c>
      <c r="M454" s="2">
        <v>-1.13</v>
      </c>
      <c r="N454" s="2">
        <v>3.25</v>
      </c>
      <c r="O454" s="2">
        <v>9.01</v>
      </c>
      <c r="P454" s="2">
        <v>183.31</v>
      </c>
      <c r="Q454" s="2">
        <f t="shared" si="7"/>
        <v>6.22</v>
      </c>
    </row>
    <row r="455" spans="7:17" ht="12.75">
      <c r="G455" s="2">
        <v>6.23</v>
      </c>
      <c r="H455" s="28">
        <v>13052.16</v>
      </c>
      <c r="I455" s="28">
        <v>13378.46</v>
      </c>
      <c r="J455" s="2">
        <v>23.51</v>
      </c>
      <c r="K455" s="2">
        <v>178.3</v>
      </c>
      <c r="L455" s="2">
        <v>-2.12</v>
      </c>
      <c r="M455" s="2">
        <v>-1.13</v>
      </c>
      <c r="N455" s="2">
        <v>3.25</v>
      </c>
      <c r="O455" s="2">
        <v>9.01</v>
      </c>
      <c r="P455" s="2">
        <v>183.11</v>
      </c>
      <c r="Q455" s="2">
        <f t="shared" si="7"/>
        <v>6.23</v>
      </c>
    </row>
    <row r="456" spans="7:17" ht="12.75">
      <c r="G456" s="2">
        <v>6.24</v>
      </c>
      <c r="H456" s="28">
        <v>13075.1</v>
      </c>
      <c r="I456" s="28">
        <v>13401.97</v>
      </c>
      <c r="J456" s="2">
        <v>23.51</v>
      </c>
      <c r="K456" s="2">
        <v>178.4</v>
      </c>
      <c r="L456" s="2">
        <v>-2.12</v>
      </c>
      <c r="M456" s="2">
        <v>-1.12</v>
      </c>
      <c r="N456" s="2">
        <v>3.26</v>
      </c>
      <c r="O456" s="2">
        <v>9.01</v>
      </c>
      <c r="P456" s="2">
        <v>182.91</v>
      </c>
      <c r="Q456" s="2">
        <f t="shared" si="7"/>
        <v>6.24</v>
      </c>
    </row>
    <row r="457" spans="7:17" ht="12.75">
      <c r="G457" s="2">
        <v>6.25</v>
      </c>
      <c r="H457" s="28">
        <v>13098.04</v>
      </c>
      <c r="I457" s="28">
        <v>13425.49</v>
      </c>
      <c r="J457" s="2">
        <v>23.52</v>
      </c>
      <c r="K457" s="2">
        <v>178.51</v>
      </c>
      <c r="L457" s="2">
        <v>-2.12</v>
      </c>
      <c r="M457" s="2">
        <v>-1.12</v>
      </c>
      <c r="N457" s="2">
        <v>3.26</v>
      </c>
      <c r="O457" s="2">
        <v>9</v>
      </c>
      <c r="P457" s="2">
        <v>182.72</v>
      </c>
      <c r="Q457" s="2">
        <f t="shared" si="7"/>
        <v>6.25</v>
      </c>
    </row>
    <row r="458" spans="7:17" ht="12.75">
      <c r="G458" s="2">
        <v>6.26</v>
      </c>
      <c r="H458" s="28">
        <v>13120.98</v>
      </c>
      <c r="I458" s="28">
        <v>13449</v>
      </c>
      <c r="J458" s="2">
        <v>23.52</v>
      </c>
      <c r="K458" s="2">
        <v>178.61</v>
      </c>
      <c r="L458" s="2">
        <v>-2.11</v>
      </c>
      <c r="M458" s="2">
        <v>-1.11</v>
      </c>
      <c r="N458" s="2">
        <v>3.27</v>
      </c>
      <c r="O458" s="2">
        <v>9</v>
      </c>
      <c r="P458" s="2">
        <v>182.53</v>
      </c>
      <c r="Q458" s="2">
        <f t="shared" si="7"/>
        <v>6.26</v>
      </c>
    </row>
    <row r="459" spans="7:17" ht="12.75">
      <c r="G459" s="2">
        <v>6.27</v>
      </c>
      <c r="H459" s="28">
        <v>13143.93</v>
      </c>
      <c r="I459" s="28">
        <v>13472.52</v>
      </c>
      <c r="J459" s="2">
        <v>23.52</v>
      </c>
      <c r="K459" s="2">
        <v>178.72</v>
      </c>
      <c r="L459" s="2">
        <v>-2.11</v>
      </c>
      <c r="M459" s="2">
        <v>-1.11</v>
      </c>
      <c r="N459" s="2">
        <v>3.27</v>
      </c>
      <c r="O459" s="2">
        <v>8.99</v>
      </c>
      <c r="P459" s="2">
        <v>182.33</v>
      </c>
      <c r="Q459" s="2">
        <f t="shared" si="7"/>
        <v>6.27</v>
      </c>
    </row>
    <row r="460" spans="7:17" ht="12.75">
      <c r="G460" s="2">
        <v>6.28</v>
      </c>
      <c r="H460" s="28">
        <v>13166.88</v>
      </c>
      <c r="I460" s="28">
        <v>13496.05</v>
      </c>
      <c r="J460" s="2">
        <v>23.53</v>
      </c>
      <c r="K460" s="2">
        <v>178.83</v>
      </c>
      <c r="L460" s="2">
        <v>-2.11</v>
      </c>
      <c r="M460" s="2">
        <v>-1.1</v>
      </c>
      <c r="N460" s="2">
        <v>3.28</v>
      </c>
      <c r="O460" s="2">
        <v>8.99</v>
      </c>
      <c r="P460" s="2">
        <v>182.14</v>
      </c>
      <c r="Q460" s="2">
        <f t="shared" si="7"/>
        <v>6.28</v>
      </c>
    </row>
    <row r="461" spans="7:17" ht="12.75">
      <c r="G461" s="2">
        <v>6.29</v>
      </c>
      <c r="H461" s="28">
        <v>13189.83</v>
      </c>
      <c r="I461" s="28">
        <v>13519.58</v>
      </c>
      <c r="J461" s="2">
        <v>23.53</v>
      </c>
      <c r="K461" s="2">
        <v>178.93</v>
      </c>
      <c r="L461" s="2">
        <v>-2.11</v>
      </c>
      <c r="M461" s="2">
        <v>-1.1</v>
      </c>
      <c r="N461" s="2">
        <v>3.28</v>
      </c>
      <c r="O461" s="2">
        <v>8.99</v>
      </c>
      <c r="P461" s="2">
        <v>181.95</v>
      </c>
      <c r="Q461" s="2">
        <f t="shared" si="7"/>
        <v>6.29</v>
      </c>
    </row>
    <row r="462" spans="7:17" ht="12.75">
      <c r="G462" s="2">
        <v>6.3</v>
      </c>
      <c r="H462" s="28">
        <v>13212.79</v>
      </c>
      <c r="I462" s="28">
        <v>13543.11</v>
      </c>
      <c r="J462" s="2">
        <v>23.54</v>
      </c>
      <c r="K462" s="2">
        <v>179.04</v>
      </c>
      <c r="L462" s="2">
        <v>-2.11</v>
      </c>
      <c r="M462" s="2">
        <v>-1.09</v>
      </c>
      <c r="N462" s="2">
        <v>3.29</v>
      </c>
      <c r="O462" s="2">
        <v>8.98</v>
      </c>
      <c r="P462" s="2">
        <v>181.76</v>
      </c>
      <c r="Q462" s="2">
        <f t="shared" si="7"/>
        <v>6.3</v>
      </c>
    </row>
    <row r="463" spans="7:17" ht="12.75">
      <c r="G463" s="2">
        <v>6.31</v>
      </c>
      <c r="H463" s="28">
        <v>13235.75</v>
      </c>
      <c r="I463" s="28">
        <v>13566.64</v>
      </c>
      <c r="J463" s="2">
        <v>23.54</v>
      </c>
      <c r="K463" s="2">
        <v>179.15</v>
      </c>
      <c r="L463" s="2">
        <v>-2.1</v>
      </c>
      <c r="M463" s="2">
        <v>-1.09</v>
      </c>
      <c r="N463" s="2">
        <v>3.29</v>
      </c>
      <c r="O463" s="2">
        <v>8.98</v>
      </c>
      <c r="P463" s="2">
        <v>181.56</v>
      </c>
      <c r="Q463" s="2">
        <f t="shared" si="7"/>
        <v>6.31</v>
      </c>
    </row>
    <row r="464" spans="7:17" ht="12.75">
      <c r="G464" s="2">
        <v>6.32</v>
      </c>
      <c r="H464" s="28">
        <v>13258.71</v>
      </c>
      <c r="I464" s="28">
        <v>13590.18</v>
      </c>
      <c r="J464" s="2">
        <v>23.54</v>
      </c>
      <c r="K464" s="2">
        <v>179.25</v>
      </c>
      <c r="L464" s="2">
        <v>-2.1</v>
      </c>
      <c r="M464" s="2">
        <v>-1.08</v>
      </c>
      <c r="N464" s="2">
        <v>3.3</v>
      </c>
      <c r="O464" s="2">
        <v>8.98</v>
      </c>
      <c r="P464" s="2">
        <v>181.37</v>
      </c>
      <c r="Q464" s="2">
        <f t="shared" si="7"/>
        <v>6.32</v>
      </c>
    </row>
    <row r="465" spans="7:17" ht="12.75">
      <c r="G465" s="2">
        <v>6.33</v>
      </c>
      <c r="H465" s="28">
        <v>13281.68</v>
      </c>
      <c r="I465" s="28">
        <v>13613.72</v>
      </c>
      <c r="J465" s="2">
        <v>23.55</v>
      </c>
      <c r="K465" s="2">
        <v>179.36</v>
      </c>
      <c r="L465" s="2">
        <v>-2.1</v>
      </c>
      <c r="M465" s="2">
        <v>-1.08</v>
      </c>
      <c r="N465" s="2">
        <v>3.3</v>
      </c>
      <c r="O465" s="2">
        <v>8.97</v>
      </c>
      <c r="P465" s="2">
        <v>181.19</v>
      </c>
      <c r="Q465" s="2">
        <f t="shared" si="7"/>
        <v>6.33</v>
      </c>
    </row>
    <row r="466" spans="7:17" ht="12.75">
      <c r="G466" s="2">
        <v>6.34</v>
      </c>
      <c r="H466" s="28">
        <v>13304.66</v>
      </c>
      <c r="I466" s="28">
        <v>13637.27</v>
      </c>
      <c r="J466" s="2">
        <v>23.55</v>
      </c>
      <c r="K466" s="2">
        <v>179.47</v>
      </c>
      <c r="L466" s="2">
        <v>-2.1</v>
      </c>
      <c r="M466" s="2">
        <v>-1.07</v>
      </c>
      <c r="N466" s="2">
        <v>3.31</v>
      </c>
      <c r="O466" s="2">
        <v>8.97</v>
      </c>
      <c r="P466" s="2">
        <v>181</v>
      </c>
      <c r="Q466" s="2">
        <f t="shared" si="7"/>
        <v>6.34</v>
      </c>
    </row>
    <row r="467" spans="7:17" ht="12.75">
      <c r="G467" s="2">
        <v>6.35</v>
      </c>
      <c r="H467" s="28">
        <v>13327.63</v>
      </c>
      <c r="I467" s="28">
        <v>13660.82</v>
      </c>
      <c r="J467" s="2">
        <v>23.55</v>
      </c>
      <c r="K467" s="2">
        <v>179.57</v>
      </c>
      <c r="L467" s="2">
        <v>-2.1</v>
      </c>
      <c r="M467" s="2">
        <v>-1.07</v>
      </c>
      <c r="N467" s="2">
        <v>3.32</v>
      </c>
      <c r="O467" s="2">
        <v>8.97</v>
      </c>
      <c r="P467" s="2">
        <v>180.81</v>
      </c>
      <c r="Q467" s="2">
        <f t="shared" si="7"/>
        <v>6.35</v>
      </c>
    </row>
    <row r="468" spans="7:17" ht="12.75">
      <c r="G468" s="2">
        <v>6.36</v>
      </c>
      <c r="H468" s="28">
        <v>13350.61</v>
      </c>
      <c r="I468" s="28">
        <v>13684.38</v>
      </c>
      <c r="J468" s="2">
        <v>23.56</v>
      </c>
      <c r="K468" s="2">
        <v>179.68</v>
      </c>
      <c r="L468" s="2">
        <v>-2.1</v>
      </c>
      <c r="M468" s="2">
        <v>-1.06</v>
      </c>
      <c r="N468" s="2">
        <v>3.32</v>
      </c>
      <c r="O468" s="2">
        <v>8.97</v>
      </c>
      <c r="P468" s="2">
        <v>180.62</v>
      </c>
      <c r="Q468" s="2">
        <f t="shared" si="7"/>
        <v>6.36</v>
      </c>
    </row>
    <row r="469" spans="7:17" ht="12.75">
      <c r="G469" s="2">
        <v>6.37</v>
      </c>
      <c r="H469" s="28">
        <v>13373.6</v>
      </c>
      <c r="I469" s="28">
        <v>13707.94</v>
      </c>
      <c r="J469" s="2">
        <v>23.56</v>
      </c>
      <c r="K469" s="2">
        <v>179.79</v>
      </c>
      <c r="L469" s="2">
        <v>-2.09</v>
      </c>
      <c r="M469" s="2">
        <v>-1.06</v>
      </c>
      <c r="N469" s="2">
        <v>3.33</v>
      </c>
      <c r="O469" s="2">
        <v>8.96</v>
      </c>
      <c r="P469" s="2">
        <v>180.43</v>
      </c>
      <c r="Q469" s="2">
        <f t="shared" si="7"/>
        <v>6.37</v>
      </c>
    </row>
    <row r="470" spans="7:17" ht="12.75">
      <c r="G470" s="2">
        <v>6.38</v>
      </c>
      <c r="H470" s="28">
        <v>13396.58</v>
      </c>
      <c r="I470" s="28">
        <v>13731.5</v>
      </c>
      <c r="J470" s="2">
        <v>23.57</v>
      </c>
      <c r="K470" s="2">
        <v>179.9</v>
      </c>
      <c r="L470" s="2">
        <v>-2.09</v>
      </c>
      <c r="M470" s="2">
        <v>-1.05</v>
      </c>
      <c r="N470" s="2">
        <v>3.33</v>
      </c>
      <c r="O470" s="2">
        <v>8.96</v>
      </c>
      <c r="P470" s="2">
        <v>180.25</v>
      </c>
      <c r="Q470" s="2">
        <f t="shared" si="7"/>
        <v>6.38</v>
      </c>
    </row>
    <row r="471" spans="7:17" ht="12.75">
      <c r="G471" s="2">
        <v>6.39</v>
      </c>
      <c r="H471" s="28">
        <v>13419.57</v>
      </c>
      <c r="I471" s="28">
        <v>13755.06</v>
      </c>
      <c r="J471" s="2">
        <v>23.57</v>
      </c>
      <c r="K471" s="2">
        <v>180.01</v>
      </c>
      <c r="L471" s="2">
        <v>-2.09</v>
      </c>
      <c r="M471" s="2">
        <v>-1.04</v>
      </c>
      <c r="N471" s="2">
        <v>3.34</v>
      </c>
      <c r="O471" s="2">
        <v>8.96</v>
      </c>
      <c r="P471" s="2">
        <v>180.06</v>
      </c>
      <c r="Q471" s="2">
        <f t="shared" si="7"/>
        <v>6.39</v>
      </c>
    </row>
    <row r="472" spans="7:17" ht="12.75">
      <c r="G472" s="2">
        <v>6.4</v>
      </c>
      <c r="H472" s="28">
        <v>13442.57</v>
      </c>
      <c r="I472" s="28">
        <v>13778.63</v>
      </c>
      <c r="J472" s="2">
        <v>23.57</v>
      </c>
      <c r="K472" s="2">
        <v>180.11</v>
      </c>
      <c r="L472" s="2">
        <v>-2.09</v>
      </c>
      <c r="M472" s="2">
        <v>-1.04</v>
      </c>
      <c r="N472" s="2">
        <v>3.34</v>
      </c>
      <c r="O472" s="2">
        <v>8.95</v>
      </c>
      <c r="P472" s="2">
        <v>179.88</v>
      </c>
      <c r="Q472" s="2">
        <f t="shared" si="7"/>
        <v>6.4</v>
      </c>
    </row>
    <row r="473" spans="7:17" ht="12.75">
      <c r="G473" s="2">
        <v>6.41</v>
      </c>
      <c r="H473" s="28">
        <v>13465.57</v>
      </c>
      <c r="I473" s="28">
        <v>13802.21</v>
      </c>
      <c r="J473" s="2">
        <v>23.58</v>
      </c>
      <c r="K473" s="2">
        <v>180.22</v>
      </c>
      <c r="L473" s="2">
        <v>-2.09</v>
      </c>
      <c r="M473" s="2">
        <v>-1.03</v>
      </c>
      <c r="N473" s="2">
        <v>3.35</v>
      </c>
      <c r="O473" s="2">
        <v>8.95</v>
      </c>
      <c r="P473" s="2">
        <v>179.69</v>
      </c>
      <c r="Q473" s="2">
        <f t="shared" si="7"/>
        <v>6.41</v>
      </c>
    </row>
    <row r="474" spans="7:17" ht="12.75">
      <c r="G474" s="2">
        <v>6.42</v>
      </c>
      <c r="H474" s="28">
        <v>13488.57</v>
      </c>
      <c r="I474" s="28">
        <v>13825.78</v>
      </c>
      <c r="J474" s="2">
        <v>23.58</v>
      </c>
      <c r="K474" s="2">
        <v>180.33</v>
      </c>
      <c r="L474" s="2">
        <v>-2.09</v>
      </c>
      <c r="M474" s="2">
        <v>-1.03</v>
      </c>
      <c r="N474" s="2">
        <v>3.35</v>
      </c>
      <c r="O474" s="2">
        <v>8.95</v>
      </c>
      <c r="P474" s="2">
        <v>179.51</v>
      </c>
      <c r="Q474" s="2">
        <f t="shared" si="7"/>
        <v>6.42</v>
      </c>
    </row>
    <row r="475" spans="7:17" ht="12.75">
      <c r="G475" s="2">
        <v>6.43</v>
      </c>
      <c r="H475" s="28">
        <v>13511.58</v>
      </c>
      <c r="I475" s="28">
        <v>13849.36</v>
      </c>
      <c r="J475" s="2">
        <v>23.58</v>
      </c>
      <c r="K475" s="2">
        <v>180.44</v>
      </c>
      <c r="L475" s="2">
        <v>-2.08</v>
      </c>
      <c r="M475" s="2">
        <v>-1.02</v>
      </c>
      <c r="N475" s="2">
        <v>3.36</v>
      </c>
      <c r="O475" s="2">
        <v>8.94</v>
      </c>
      <c r="P475" s="2">
        <v>179.33</v>
      </c>
      <c r="Q475" s="2">
        <f t="shared" si="7"/>
        <v>6.43</v>
      </c>
    </row>
    <row r="476" spans="7:17" ht="12.75">
      <c r="G476" s="2">
        <v>6.44</v>
      </c>
      <c r="H476" s="28">
        <v>13534.58</v>
      </c>
      <c r="I476" s="28">
        <v>13872.95</v>
      </c>
      <c r="J476" s="2">
        <v>23.59</v>
      </c>
      <c r="K476" s="2">
        <v>180.55</v>
      </c>
      <c r="L476" s="2">
        <v>-2.08</v>
      </c>
      <c r="M476" s="2">
        <v>-1.02</v>
      </c>
      <c r="N476" s="2">
        <v>3.36</v>
      </c>
      <c r="O476" s="2">
        <v>8.94</v>
      </c>
      <c r="P476" s="2">
        <v>179.15</v>
      </c>
      <c r="Q476" s="2">
        <f t="shared" si="7"/>
        <v>6.44</v>
      </c>
    </row>
    <row r="477" spans="7:17" ht="12.75">
      <c r="G477" s="2">
        <v>6.45</v>
      </c>
      <c r="H477" s="28">
        <v>13557.6</v>
      </c>
      <c r="I477" s="28">
        <v>13896.54</v>
      </c>
      <c r="J477" s="2">
        <v>23.59</v>
      </c>
      <c r="K477" s="2">
        <v>180.66</v>
      </c>
      <c r="L477" s="2">
        <v>-2.08</v>
      </c>
      <c r="M477" s="2">
        <v>-1.01</v>
      </c>
      <c r="N477" s="2">
        <v>3.37</v>
      </c>
      <c r="O477" s="2">
        <v>8.94</v>
      </c>
      <c r="P477" s="2">
        <v>178.97</v>
      </c>
      <c r="Q477" s="2">
        <f t="shared" si="7"/>
        <v>6.45</v>
      </c>
    </row>
    <row r="478" spans="7:17" ht="12.75">
      <c r="G478" s="2">
        <v>6.46</v>
      </c>
      <c r="H478" s="28">
        <v>13580.62</v>
      </c>
      <c r="I478" s="28">
        <v>13920.13</v>
      </c>
      <c r="J478" s="2">
        <v>23.6</v>
      </c>
      <c r="K478" s="2">
        <v>180.77</v>
      </c>
      <c r="L478" s="2">
        <v>-2.08</v>
      </c>
      <c r="M478" s="2">
        <v>-1.01</v>
      </c>
      <c r="N478" s="2">
        <v>3.37</v>
      </c>
      <c r="O478" s="2">
        <v>8.93</v>
      </c>
      <c r="P478" s="2">
        <v>178.78</v>
      </c>
      <c r="Q478" s="2">
        <f t="shared" si="7"/>
        <v>6.46</v>
      </c>
    </row>
    <row r="479" spans="7:17" ht="12.75">
      <c r="G479" s="2">
        <v>6.47</v>
      </c>
      <c r="H479" s="28">
        <v>13603.64</v>
      </c>
      <c r="I479" s="28">
        <v>13943.73</v>
      </c>
      <c r="J479" s="2">
        <v>23.6</v>
      </c>
      <c r="K479" s="2">
        <v>180.88</v>
      </c>
      <c r="L479" s="2">
        <v>-2.08</v>
      </c>
      <c r="M479" s="2">
        <v>-1</v>
      </c>
      <c r="N479" s="2">
        <v>3.38</v>
      </c>
      <c r="O479" s="2">
        <v>8.93</v>
      </c>
      <c r="P479" s="2">
        <v>178.6</v>
      </c>
      <c r="Q479" s="2">
        <f t="shared" si="7"/>
        <v>6.47</v>
      </c>
    </row>
    <row r="480" spans="7:17" ht="12.75">
      <c r="G480" s="2">
        <v>6.48</v>
      </c>
      <c r="H480" s="28">
        <v>13626.66</v>
      </c>
      <c r="I480" s="28">
        <v>13967.33</v>
      </c>
      <c r="J480" s="2">
        <v>23.6</v>
      </c>
      <c r="K480" s="2">
        <v>180.99</v>
      </c>
      <c r="L480" s="2">
        <v>-2.07</v>
      </c>
      <c r="M480" s="2">
        <v>-1</v>
      </c>
      <c r="N480" s="2">
        <v>3.38</v>
      </c>
      <c r="O480" s="2">
        <v>8.93</v>
      </c>
      <c r="P480" s="2">
        <v>178.43</v>
      </c>
      <c r="Q480" s="2">
        <f t="shared" si="7"/>
        <v>6.48</v>
      </c>
    </row>
    <row r="481" spans="7:17" ht="12.75">
      <c r="G481" s="2">
        <v>6.49</v>
      </c>
      <c r="H481" s="28">
        <v>13649.69</v>
      </c>
      <c r="I481" s="28">
        <v>13990.93</v>
      </c>
      <c r="J481" s="2">
        <v>23.61</v>
      </c>
      <c r="K481" s="2">
        <v>181.1</v>
      </c>
      <c r="L481" s="2">
        <v>-2.07</v>
      </c>
      <c r="M481" s="2">
        <v>-0.99</v>
      </c>
      <c r="N481" s="2">
        <v>3.39</v>
      </c>
      <c r="O481" s="2">
        <v>8.93</v>
      </c>
      <c r="P481" s="2">
        <v>178.25</v>
      </c>
      <c r="Q481" s="2">
        <f t="shared" si="7"/>
        <v>6.49</v>
      </c>
    </row>
    <row r="482" spans="7:17" ht="12.75">
      <c r="G482" s="2">
        <v>6.5</v>
      </c>
      <c r="H482" s="28">
        <v>13672.72</v>
      </c>
      <c r="I482" s="28">
        <v>14014.54</v>
      </c>
      <c r="J482" s="2">
        <v>23.61</v>
      </c>
      <c r="K482" s="2">
        <v>181.21</v>
      </c>
      <c r="L482" s="2">
        <v>-2.07</v>
      </c>
      <c r="M482" s="2">
        <v>-0.98</v>
      </c>
      <c r="N482" s="2">
        <v>3.39</v>
      </c>
      <c r="O482" s="2">
        <v>8.92</v>
      </c>
      <c r="P482" s="2">
        <v>178.07</v>
      </c>
      <c r="Q482" s="2">
        <f t="shared" si="7"/>
        <v>6.5</v>
      </c>
    </row>
    <row r="483" spans="7:17" ht="12.75">
      <c r="G483" s="2">
        <v>6.51</v>
      </c>
      <c r="H483" s="28">
        <v>13695.76</v>
      </c>
      <c r="I483" s="28">
        <v>14038.15</v>
      </c>
      <c r="J483" s="2">
        <v>23.62</v>
      </c>
      <c r="K483" s="2">
        <v>181.32</v>
      </c>
      <c r="L483" s="2">
        <v>-2.07</v>
      </c>
      <c r="M483" s="2">
        <v>-0.98</v>
      </c>
      <c r="N483" s="2">
        <v>3.4</v>
      </c>
      <c r="O483" s="2">
        <v>8.92</v>
      </c>
      <c r="P483" s="2">
        <v>177.89</v>
      </c>
      <c r="Q483" s="2">
        <f t="shared" si="7"/>
        <v>6.51</v>
      </c>
    </row>
    <row r="484" spans="7:17" ht="12.75">
      <c r="G484" s="2">
        <v>6.52</v>
      </c>
      <c r="H484" s="28">
        <v>13718.8</v>
      </c>
      <c r="I484" s="28">
        <v>14061.77</v>
      </c>
      <c r="J484" s="2">
        <v>23.62</v>
      </c>
      <c r="K484" s="2">
        <v>181.43</v>
      </c>
      <c r="L484" s="2">
        <v>-2.07</v>
      </c>
      <c r="M484" s="2">
        <v>-0.97</v>
      </c>
      <c r="N484" s="2">
        <v>3.4</v>
      </c>
      <c r="O484" s="2">
        <v>8.92</v>
      </c>
      <c r="P484" s="2">
        <v>177.71</v>
      </c>
      <c r="Q484" s="2">
        <f t="shared" si="7"/>
        <v>6.52</v>
      </c>
    </row>
    <row r="485" spans="7:17" ht="12.75">
      <c r="G485" s="2">
        <v>6.53</v>
      </c>
      <c r="H485" s="28">
        <v>13741.84</v>
      </c>
      <c r="I485" s="28">
        <v>14085.39</v>
      </c>
      <c r="J485" s="2">
        <v>23.62</v>
      </c>
      <c r="K485" s="2">
        <v>181.54</v>
      </c>
      <c r="L485" s="2">
        <v>-2.07</v>
      </c>
      <c r="M485" s="2">
        <v>-0.97</v>
      </c>
      <c r="N485" s="2">
        <v>3.41</v>
      </c>
      <c r="O485" s="2">
        <v>8.91</v>
      </c>
      <c r="P485" s="2">
        <v>177.54</v>
      </c>
      <c r="Q485" s="2">
        <f t="shared" si="7"/>
        <v>6.53</v>
      </c>
    </row>
    <row r="486" spans="7:17" ht="12.75">
      <c r="G486" s="2">
        <v>6.54</v>
      </c>
      <c r="H486" s="28">
        <v>13764.89</v>
      </c>
      <c r="I486" s="28">
        <v>14109.01</v>
      </c>
      <c r="J486" s="2">
        <v>23.63</v>
      </c>
      <c r="K486" s="2">
        <v>181.65</v>
      </c>
      <c r="L486" s="2">
        <v>-2.06</v>
      </c>
      <c r="M486" s="2">
        <v>-0.96</v>
      </c>
      <c r="N486" s="2">
        <v>3.41</v>
      </c>
      <c r="O486" s="2">
        <v>8.91</v>
      </c>
      <c r="P486" s="2">
        <v>177.36</v>
      </c>
      <c r="Q486" s="2">
        <f t="shared" si="7"/>
        <v>6.54</v>
      </c>
    </row>
    <row r="487" spans="7:17" ht="12.75">
      <c r="G487" s="2">
        <v>6.55</v>
      </c>
      <c r="H487" s="28">
        <v>13787.94</v>
      </c>
      <c r="I487" s="28">
        <v>14132.64</v>
      </c>
      <c r="J487" s="2">
        <v>23.63</v>
      </c>
      <c r="K487" s="2">
        <v>181.76</v>
      </c>
      <c r="L487" s="2">
        <v>-2.06</v>
      </c>
      <c r="M487" s="2">
        <v>-0.96</v>
      </c>
      <c r="N487" s="2">
        <v>3.42</v>
      </c>
      <c r="O487" s="2">
        <v>8.91</v>
      </c>
      <c r="P487" s="2">
        <v>177.19</v>
      </c>
      <c r="Q487" s="2">
        <f t="shared" si="7"/>
        <v>6.55</v>
      </c>
    </row>
    <row r="488" spans="7:17" ht="12.75">
      <c r="G488" s="2">
        <v>6.56</v>
      </c>
      <c r="H488" s="28">
        <v>13810.99</v>
      </c>
      <c r="I488" s="28">
        <v>14156.27</v>
      </c>
      <c r="J488" s="2">
        <v>23.63</v>
      </c>
      <c r="K488" s="2">
        <v>181.87</v>
      </c>
      <c r="L488" s="2">
        <v>-2.06</v>
      </c>
      <c r="M488" s="2">
        <v>-0.95</v>
      </c>
      <c r="N488" s="2">
        <v>3.42</v>
      </c>
      <c r="O488" s="2">
        <v>8.91</v>
      </c>
      <c r="P488" s="2">
        <v>177.01</v>
      </c>
      <c r="Q488" s="2">
        <f t="shared" si="7"/>
        <v>6.56</v>
      </c>
    </row>
    <row r="489" spans="7:17" ht="12.75">
      <c r="G489" s="2">
        <v>6.57</v>
      </c>
      <c r="H489" s="28">
        <v>13834.05</v>
      </c>
      <c r="I489" s="28">
        <v>14179.9</v>
      </c>
      <c r="J489" s="2">
        <v>23.64</v>
      </c>
      <c r="K489" s="2">
        <v>181.99</v>
      </c>
      <c r="L489" s="2">
        <v>-2.06</v>
      </c>
      <c r="M489" s="2">
        <v>-0.94</v>
      </c>
      <c r="N489" s="2">
        <v>3.43</v>
      </c>
      <c r="O489" s="2">
        <v>8.9</v>
      </c>
      <c r="P489" s="2">
        <v>176.84</v>
      </c>
      <c r="Q489" s="2">
        <f t="shared" si="7"/>
        <v>6.57</v>
      </c>
    </row>
    <row r="490" spans="7:17" ht="12.75">
      <c r="G490" s="2">
        <v>6.58</v>
      </c>
      <c r="H490" s="28">
        <v>13857.11</v>
      </c>
      <c r="I490" s="28">
        <v>14203.54</v>
      </c>
      <c r="J490" s="2">
        <v>23.64</v>
      </c>
      <c r="K490" s="2">
        <v>182.1</v>
      </c>
      <c r="L490" s="2">
        <v>-2.06</v>
      </c>
      <c r="M490" s="2">
        <v>-0.94</v>
      </c>
      <c r="N490" s="2">
        <v>3.43</v>
      </c>
      <c r="O490" s="2">
        <v>8.9</v>
      </c>
      <c r="P490" s="2">
        <v>176.67</v>
      </c>
      <c r="Q490" s="2">
        <f t="shared" si="7"/>
        <v>6.58</v>
      </c>
    </row>
    <row r="491" spans="7:17" ht="12.75">
      <c r="G491" s="2">
        <v>6.59</v>
      </c>
      <c r="H491" s="28">
        <v>13880.18</v>
      </c>
      <c r="I491" s="28">
        <v>14227.18</v>
      </c>
      <c r="J491" s="2">
        <v>23.65</v>
      </c>
      <c r="K491" s="2">
        <v>182.21</v>
      </c>
      <c r="L491" s="2">
        <v>-2.05</v>
      </c>
      <c r="M491" s="2">
        <v>-0.93</v>
      </c>
      <c r="N491" s="2">
        <v>3.44</v>
      </c>
      <c r="O491" s="2">
        <v>8.9</v>
      </c>
      <c r="P491" s="2">
        <v>176.49</v>
      </c>
      <c r="Q491" s="2">
        <f t="shared" si="7"/>
        <v>6.59</v>
      </c>
    </row>
    <row r="492" spans="7:17" ht="12.75">
      <c r="G492" s="2">
        <v>6.6</v>
      </c>
      <c r="H492" s="28">
        <v>13903.25</v>
      </c>
      <c r="I492" s="28">
        <v>14250.83</v>
      </c>
      <c r="J492" s="2">
        <v>23.65</v>
      </c>
      <c r="K492" s="2">
        <v>182.32</v>
      </c>
      <c r="L492" s="2">
        <v>-2.05</v>
      </c>
      <c r="M492" s="2">
        <v>-0.93</v>
      </c>
      <c r="N492" s="2">
        <v>3.44</v>
      </c>
      <c r="O492" s="2">
        <v>8.89</v>
      </c>
      <c r="P492" s="2">
        <v>176.32</v>
      </c>
      <c r="Q492" s="2">
        <f t="shared" si="7"/>
        <v>6.6</v>
      </c>
    </row>
    <row r="493" spans="7:17" ht="12.75">
      <c r="G493" s="2">
        <v>6.61</v>
      </c>
      <c r="H493" s="28">
        <v>13926.32</v>
      </c>
      <c r="I493" s="28">
        <v>14274.48</v>
      </c>
      <c r="J493" s="2">
        <v>23.65</v>
      </c>
      <c r="K493" s="2">
        <v>182.44</v>
      </c>
      <c r="L493" s="2">
        <v>-2.05</v>
      </c>
      <c r="M493" s="2">
        <v>-0.92</v>
      </c>
      <c r="N493" s="2">
        <v>3.45</v>
      </c>
      <c r="O493" s="2">
        <v>8.89</v>
      </c>
      <c r="P493" s="2">
        <v>176.15</v>
      </c>
      <c r="Q493" s="2">
        <f t="shared" si="7"/>
        <v>6.61</v>
      </c>
    </row>
    <row r="494" spans="7:17" ht="12.75">
      <c r="G494" s="2">
        <v>6.62</v>
      </c>
      <c r="H494" s="28">
        <v>13949.4</v>
      </c>
      <c r="I494" s="28">
        <v>14298.13</v>
      </c>
      <c r="J494" s="2">
        <v>23.66</v>
      </c>
      <c r="K494" s="2">
        <v>182.55</v>
      </c>
      <c r="L494" s="2">
        <v>-2.05</v>
      </c>
      <c r="M494" s="2">
        <v>-0.92</v>
      </c>
      <c r="N494" s="2">
        <v>3.46</v>
      </c>
      <c r="O494" s="2">
        <v>8.89</v>
      </c>
      <c r="P494" s="2">
        <v>175.98</v>
      </c>
      <c r="Q494" s="2">
        <f t="shared" si="7"/>
        <v>6.62</v>
      </c>
    </row>
    <row r="495" spans="7:17" ht="12.75">
      <c r="G495" s="2">
        <v>6.63</v>
      </c>
      <c r="H495" s="28">
        <v>13972.48</v>
      </c>
      <c r="I495" s="28">
        <v>14321.79</v>
      </c>
      <c r="J495" s="2">
        <v>23.66</v>
      </c>
      <c r="K495" s="2">
        <v>182.66</v>
      </c>
      <c r="L495" s="2">
        <v>-2.05</v>
      </c>
      <c r="M495" s="2">
        <v>-0.91</v>
      </c>
      <c r="N495" s="2">
        <v>3.46</v>
      </c>
      <c r="O495" s="2">
        <v>8.89</v>
      </c>
      <c r="P495" s="2">
        <v>175.81</v>
      </c>
      <c r="Q495" s="2">
        <f t="shared" si="7"/>
        <v>6.63</v>
      </c>
    </row>
    <row r="496" spans="7:17" ht="12.75">
      <c r="G496" s="2">
        <v>6.64</v>
      </c>
      <c r="H496" s="28">
        <v>13995.56</v>
      </c>
      <c r="I496" s="28">
        <v>14345.45</v>
      </c>
      <c r="J496" s="2">
        <v>23.67</v>
      </c>
      <c r="K496" s="2">
        <v>182.77</v>
      </c>
      <c r="L496" s="2">
        <v>-2.04</v>
      </c>
      <c r="M496" s="2">
        <v>-0.9</v>
      </c>
      <c r="N496" s="2">
        <v>3.47</v>
      </c>
      <c r="O496" s="2">
        <v>8.88</v>
      </c>
      <c r="P496" s="2">
        <v>175.64</v>
      </c>
      <c r="Q496" s="2">
        <f t="shared" si="7"/>
        <v>6.64</v>
      </c>
    </row>
    <row r="497" spans="7:17" ht="12.75">
      <c r="G497" s="2">
        <v>6.65</v>
      </c>
      <c r="H497" s="28">
        <v>14018.65</v>
      </c>
      <c r="I497" s="28">
        <v>14369.12</v>
      </c>
      <c r="J497" s="2">
        <v>23.67</v>
      </c>
      <c r="K497" s="2">
        <v>182.89</v>
      </c>
      <c r="L497" s="2">
        <v>-2.04</v>
      </c>
      <c r="M497" s="2">
        <v>-0.9</v>
      </c>
      <c r="N497" s="2">
        <v>3.47</v>
      </c>
      <c r="O497" s="2">
        <v>8.88</v>
      </c>
      <c r="P497" s="2">
        <v>175.47</v>
      </c>
      <c r="Q497" s="2">
        <f t="shared" si="7"/>
        <v>6.65</v>
      </c>
    </row>
    <row r="498" spans="7:17" ht="12.75">
      <c r="G498" s="2">
        <v>6.66</v>
      </c>
      <c r="H498" s="28">
        <v>14041.74</v>
      </c>
      <c r="I498" s="28">
        <v>14392.79</v>
      </c>
      <c r="J498" s="2">
        <v>23.67</v>
      </c>
      <c r="K498" s="2">
        <v>183</v>
      </c>
      <c r="L498" s="2">
        <v>-2.04</v>
      </c>
      <c r="M498" s="2">
        <v>-0.89</v>
      </c>
      <c r="N498" s="2">
        <v>3.48</v>
      </c>
      <c r="O498" s="2">
        <v>8.88</v>
      </c>
      <c r="P498" s="2">
        <v>175.3</v>
      </c>
      <c r="Q498" s="2">
        <f t="shared" si="7"/>
        <v>6.66</v>
      </c>
    </row>
    <row r="499" spans="7:17" ht="12.75">
      <c r="G499" s="2">
        <v>6.67</v>
      </c>
      <c r="H499" s="28">
        <v>14064.84</v>
      </c>
      <c r="I499" s="28">
        <v>14416.46</v>
      </c>
      <c r="J499" s="2">
        <v>23.68</v>
      </c>
      <c r="K499" s="2">
        <v>183.12</v>
      </c>
      <c r="L499" s="2">
        <v>-2.04</v>
      </c>
      <c r="M499" s="2">
        <v>-0.89</v>
      </c>
      <c r="N499" s="2">
        <v>3.48</v>
      </c>
      <c r="O499" s="2">
        <v>8.88</v>
      </c>
      <c r="P499" s="2">
        <v>175.14</v>
      </c>
      <c r="Q499" s="2">
        <f t="shared" si="7"/>
        <v>6.67</v>
      </c>
    </row>
    <row r="500" spans="7:17" ht="12.75">
      <c r="G500" s="2">
        <v>6.68</v>
      </c>
      <c r="H500" s="28">
        <v>14087.94</v>
      </c>
      <c r="I500" s="28">
        <v>14440.14</v>
      </c>
      <c r="J500" s="2">
        <v>23.68</v>
      </c>
      <c r="K500" s="2">
        <v>183.23</v>
      </c>
      <c r="L500" s="2">
        <v>-2.04</v>
      </c>
      <c r="M500" s="2">
        <v>-0.88</v>
      </c>
      <c r="N500" s="2">
        <v>3.49</v>
      </c>
      <c r="O500" s="2">
        <v>8.87</v>
      </c>
      <c r="P500" s="2">
        <v>174.97</v>
      </c>
      <c r="Q500" s="2">
        <f t="shared" si="7"/>
        <v>6.68</v>
      </c>
    </row>
    <row r="501" spans="7:17" ht="12.75">
      <c r="G501" s="2">
        <v>6.69</v>
      </c>
      <c r="H501" s="28">
        <v>14111.04</v>
      </c>
      <c r="I501" s="28">
        <v>14463.82</v>
      </c>
      <c r="J501" s="2">
        <v>23.69</v>
      </c>
      <c r="K501" s="2">
        <v>183.34</v>
      </c>
      <c r="L501" s="2">
        <v>-2.04</v>
      </c>
      <c r="M501" s="2">
        <v>-0.88</v>
      </c>
      <c r="N501" s="2">
        <v>3.49</v>
      </c>
      <c r="O501" s="2">
        <v>8.87</v>
      </c>
      <c r="P501" s="2">
        <v>174.8</v>
      </c>
      <c r="Q501" s="2">
        <f t="shared" si="7"/>
        <v>6.69</v>
      </c>
    </row>
    <row r="502" spans="7:17" ht="12.75">
      <c r="G502" s="2">
        <v>6.7</v>
      </c>
      <c r="H502" s="28">
        <v>14134.15</v>
      </c>
      <c r="I502" s="28">
        <v>14487.5</v>
      </c>
      <c r="J502" s="2">
        <v>23.69</v>
      </c>
      <c r="K502" s="2">
        <v>183.46</v>
      </c>
      <c r="L502" s="2">
        <v>-2.03</v>
      </c>
      <c r="M502" s="2">
        <v>-0.87</v>
      </c>
      <c r="N502" s="2">
        <v>3.5</v>
      </c>
      <c r="O502" s="2">
        <v>8.87</v>
      </c>
      <c r="P502" s="2">
        <v>174.64</v>
      </c>
      <c r="Q502" s="2">
        <f t="shared" si="7"/>
        <v>6.7</v>
      </c>
    </row>
    <row r="503" spans="7:17" ht="12.75">
      <c r="G503" s="2">
        <v>6.71</v>
      </c>
      <c r="H503" s="28">
        <v>14157.26</v>
      </c>
      <c r="I503" s="28">
        <v>14511.19</v>
      </c>
      <c r="J503" s="2">
        <v>23.69</v>
      </c>
      <c r="K503" s="2">
        <v>183.57</v>
      </c>
      <c r="L503" s="2">
        <v>-2.03</v>
      </c>
      <c r="M503" s="2">
        <v>-0.86</v>
      </c>
      <c r="N503" s="2">
        <v>3.5</v>
      </c>
      <c r="O503" s="2">
        <v>8.87</v>
      </c>
      <c r="P503" s="2">
        <v>174.47</v>
      </c>
      <c r="Q503" s="2">
        <f t="shared" si="7"/>
        <v>6.71</v>
      </c>
    </row>
    <row r="504" spans="7:17" ht="12.75">
      <c r="G504" s="2">
        <v>6.72</v>
      </c>
      <c r="H504" s="28">
        <v>14180.38</v>
      </c>
      <c r="I504" s="28">
        <v>14534.89</v>
      </c>
      <c r="J504" s="2">
        <v>23.7</v>
      </c>
      <c r="K504" s="2">
        <v>183.69</v>
      </c>
      <c r="L504" s="2">
        <v>-2.03</v>
      </c>
      <c r="M504" s="2">
        <v>-0.86</v>
      </c>
      <c r="N504" s="2">
        <v>3.51</v>
      </c>
      <c r="O504" s="2">
        <v>8.86</v>
      </c>
      <c r="P504" s="2">
        <v>174.31</v>
      </c>
      <c r="Q504" s="2">
        <f t="shared" si="7"/>
        <v>6.72</v>
      </c>
    </row>
    <row r="505" spans="7:17" ht="12.75">
      <c r="G505" s="2">
        <v>6.73</v>
      </c>
      <c r="H505" s="28">
        <v>14203.49</v>
      </c>
      <c r="I505" s="28">
        <v>14558.58</v>
      </c>
      <c r="J505" s="2">
        <v>23.7</v>
      </c>
      <c r="K505" s="2">
        <v>183.8</v>
      </c>
      <c r="L505" s="2">
        <v>-2.03</v>
      </c>
      <c r="M505" s="2">
        <v>-0.85</v>
      </c>
      <c r="N505" s="2">
        <v>3.51</v>
      </c>
      <c r="O505" s="2">
        <v>8.86</v>
      </c>
      <c r="P505" s="2">
        <v>174.14</v>
      </c>
      <c r="Q505" s="2">
        <f t="shared" si="7"/>
        <v>6.73</v>
      </c>
    </row>
    <row r="506" spans="7:17" ht="12.75">
      <c r="G506" s="2">
        <v>6.74</v>
      </c>
      <c r="H506" s="28">
        <v>14226.62</v>
      </c>
      <c r="I506" s="28">
        <v>14582.28</v>
      </c>
      <c r="J506" s="2">
        <v>23.7</v>
      </c>
      <c r="K506" s="2">
        <v>183.92</v>
      </c>
      <c r="L506" s="2">
        <v>-2.03</v>
      </c>
      <c r="M506" s="2">
        <v>-0.85</v>
      </c>
      <c r="N506" s="2">
        <v>3.52</v>
      </c>
      <c r="O506" s="2">
        <v>8.86</v>
      </c>
      <c r="P506" s="2">
        <v>173.98</v>
      </c>
      <c r="Q506" s="2">
        <f t="shared" si="7"/>
        <v>6.74</v>
      </c>
    </row>
    <row r="507" spans="7:17" ht="12.75">
      <c r="G507" s="2">
        <v>6.75</v>
      </c>
      <c r="H507" s="28">
        <v>14249.74</v>
      </c>
      <c r="I507" s="28">
        <v>14605.99</v>
      </c>
      <c r="J507" s="2">
        <v>23.71</v>
      </c>
      <c r="K507" s="2">
        <v>184.04</v>
      </c>
      <c r="L507" s="2">
        <v>-2.02</v>
      </c>
      <c r="M507" s="2">
        <v>-0.84</v>
      </c>
      <c r="N507" s="2">
        <v>3.52</v>
      </c>
      <c r="O507" s="2">
        <v>8.86</v>
      </c>
      <c r="P507" s="2">
        <v>173.82</v>
      </c>
      <c r="Q507" s="2">
        <f t="shared" si="7"/>
        <v>6.75</v>
      </c>
    </row>
    <row r="508" spans="7:17" ht="12.75">
      <c r="G508" s="2">
        <v>6.76</v>
      </c>
      <c r="H508" s="28">
        <v>14272.87</v>
      </c>
      <c r="I508" s="28">
        <v>14629.7</v>
      </c>
      <c r="J508" s="2">
        <v>23.71</v>
      </c>
      <c r="K508" s="2">
        <v>184.15</v>
      </c>
      <c r="L508" s="2">
        <v>-2.02</v>
      </c>
      <c r="M508" s="2">
        <v>-0.83</v>
      </c>
      <c r="N508" s="2">
        <v>3.53</v>
      </c>
      <c r="O508" s="2">
        <v>8.85</v>
      </c>
      <c r="P508" s="2">
        <v>173.65</v>
      </c>
      <c r="Q508" s="2">
        <f t="shared" si="7"/>
        <v>6.76</v>
      </c>
    </row>
    <row r="509" spans="7:17" ht="12.75">
      <c r="G509" s="2">
        <v>6.77</v>
      </c>
      <c r="H509" s="28">
        <v>14296.01</v>
      </c>
      <c r="I509" s="28">
        <v>14653.41</v>
      </c>
      <c r="J509" s="2">
        <v>23.72</v>
      </c>
      <c r="K509" s="2">
        <v>184.27</v>
      </c>
      <c r="L509" s="2">
        <v>-2.02</v>
      </c>
      <c r="M509" s="2">
        <v>-0.83</v>
      </c>
      <c r="N509" s="2">
        <v>3.53</v>
      </c>
      <c r="O509" s="2">
        <v>8.85</v>
      </c>
      <c r="P509" s="2">
        <v>173.49</v>
      </c>
      <c r="Q509" s="2">
        <f t="shared" si="7"/>
        <v>6.77</v>
      </c>
    </row>
    <row r="510" spans="7:17" ht="12.75">
      <c r="G510" s="2">
        <v>6.78</v>
      </c>
      <c r="H510" s="28">
        <v>14319.15</v>
      </c>
      <c r="I510" s="28">
        <v>14677.12</v>
      </c>
      <c r="J510" s="2">
        <v>23.72</v>
      </c>
      <c r="K510" s="2">
        <v>184.38</v>
      </c>
      <c r="L510" s="2">
        <v>-2.02</v>
      </c>
      <c r="M510" s="2">
        <v>-0.82</v>
      </c>
      <c r="N510" s="2">
        <v>3.54</v>
      </c>
      <c r="O510" s="2">
        <v>8.85</v>
      </c>
      <c r="P510" s="2">
        <v>173.33</v>
      </c>
      <c r="Q510" s="2">
        <f t="shared" si="7"/>
        <v>6.78</v>
      </c>
    </row>
    <row r="511" spans="7:17" ht="12.75">
      <c r="G511" s="2">
        <v>6.79</v>
      </c>
      <c r="H511" s="28">
        <v>14342.29</v>
      </c>
      <c r="I511" s="28">
        <v>14700.84</v>
      </c>
      <c r="J511" s="2">
        <v>23.72</v>
      </c>
      <c r="K511" s="2">
        <v>184.5</v>
      </c>
      <c r="L511" s="2">
        <v>-2.02</v>
      </c>
      <c r="M511" s="2">
        <v>-0.82</v>
      </c>
      <c r="N511" s="2">
        <v>3.54</v>
      </c>
      <c r="O511" s="2">
        <v>8.85</v>
      </c>
      <c r="P511" s="2">
        <v>173.17</v>
      </c>
      <c r="Q511" s="2">
        <f t="shared" si="7"/>
        <v>6.79</v>
      </c>
    </row>
    <row r="512" spans="7:17" ht="12.75">
      <c r="G512" s="2">
        <v>6.8</v>
      </c>
      <c r="H512" s="28">
        <v>14365.43</v>
      </c>
      <c r="I512" s="28">
        <v>14724.57</v>
      </c>
      <c r="J512" s="2">
        <v>23.73</v>
      </c>
      <c r="K512" s="2">
        <v>184.62</v>
      </c>
      <c r="L512" s="2">
        <v>-2.01</v>
      </c>
      <c r="M512" s="2">
        <v>-0.81</v>
      </c>
      <c r="N512" s="2">
        <v>3.55</v>
      </c>
      <c r="O512" s="2">
        <v>8.84</v>
      </c>
      <c r="P512" s="2">
        <v>173.01</v>
      </c>
      <c r="Q512" s="2">
        <f t="shared" si="7"/>
        <v>6.8</v>
      </c>
    </row>
    <row r="513" spans="7:17" ht="12.75">
      <c r="G513" s="2">
        <v>6.81</v>
      </c>
      <c r="H513" s="28">
        <v>14388.58</v>
      </c>
      <c r="I513" s="28">
        <v>14748.3</v>
      </c>
      <c r="J513" s="2">
        <v>23.73</v>
      </c>
      <c r="K513" s="2">
        <v>184.73</v>
      </c>
      <c r="L513" s="2">
        <v>-2.01</v>
      </c>
      <c r="M513" s="2">
        <v>-0.8</v>
      </c>
      <c r="N513" s="2">
        <v>3.55</v>
      </c>
      <c r="O513" s="2">
        <v>8.84</v>
      </c>
      <c r="P513" s="2">
        <v>172.85</v>
      </c>
      <c r="Q513" s="2">
        <f t="shared" si="7"/>
        <v>6.81</v>
      </c>
    </row>
    <row r="514" spans="7:17" ht="12.75">
      <c r="G514" s="2">
        <v>6.82</v>
      </c>
      <c r="H514" s="28">
        <v>14411.74</v>
      </c>
      <c r="I514" s="28">
        <v>14772.03</v>
      </c>
      <c r="J514" s="2">
        <v>23.74</v>
      </c>
      <c r="K514" s="2">
        <v>184.85</v>
      </c>
      <c r="L514" s="2">
        <v>-2.01</v>
      </c>
      <c r="M514" s="2">
        <v>-0.8</v>
      </c>
      <c r="N514" s="2">
        <v>3.56</v>
      </c>
      <c r="O514" s="2">
        <v>8.84</v>
      </c>
      <c r="P514" s="2">
        <v>172.69</v>
      </c>
      <c r="Q514" s="2">
        <f t="shared" si="7"/>
        <v>6.82</v>
      </c>
    </row>
    <row r="515" spans="7:17" ht="12.75">
      <c r="G515" s="2">
        <v>6.83</v>
      </c>
      <c r="H515" s="28">
        <v>14434.89</v>
      </c>
      <c r="I515" s="28">
        <v>14795.77</v>
      </c>
      <c r="J515" s="2">
        <v>23.74</v>
      </c>
      <c r="K515" s="2">
        <v>184.97</v>
      </c>
      <c r="L515" s="2">
        <v>-2.01</v>
      </c>
      <c r="M515" s="2">
        <v>-0.79</v>
      </c>
      <c r="N515" s="2">
        <v>3.56</v>
      </c>
      <c r="O515" s="2">
        <v>8.84</v>
      </c>
      <c r="P515" s="2">
        <v>172.53</v>
      </c>
      <c r="Q515" s="2">
        <f aca="true" t="shared" si="8" ref="Q515:Q578">G515</f>
        <v>6.83</v>
      </c>
    </row>
    <row r="516" spans="7:17" ht="12.75">
      <c r="G516" s="2">
        <v>6.84</v>
      </c>
      <c r="H516" s="28">
        <v>14458.05</v>
      </c>
      <c r="I516" s="28">
        <v>14819.51</v>
      </c>
      <c r="J516" s="2">
        <v>23.74</v>
      </c>
      <c r="K516" s="2">
        <v>185.09</v>
      </c>
      <c r="L516" s="2">
        <v>-2.01</v>
      </c>
      <c r="M516" s="2">
        <v>-0.79</v>
      </c>
      <c r="N516" s="2">
        <v>3.57</v>
      </c>
      <c r="O516" s="2">
        <v>8.84</v>
      </c>
      <c r="P516" s="2">
        <v>172.38</v>
      </c>
      <c r="Q516" s="2">
        <f t="shared" si="8"/>
        <v>6.84</v>
      </c>
    </row>
    <row r="517" spans="7:17" ht="12.75">
      <c r="G517" s="2">
        <v>6.85</v>
      </c>
      <c r="H517" s="28">
        <v>14481.22</v>
      </c>
      <c r="I517" s="28">
        <v>14843.25</v>
      </c>
      <c r="J517" s="2">
        <v>23.75</v>
      </c>
      <c r="K517" s="2">
        <v>185.2</v>
      </c>
      <c r="L517" s="2">
        <v>-2</v>
      </c>
      <c r="M517" s="2">
        <v>-0.78</v>
      </c>
      <c r="N517" s="2">
        <v>3.57</v>
      </c>
      <c r="O517" s="2">
        <v>8.83</v>
      </c>
      <c r="P517" s="2">
        <v>172.22</v>
      </c>
      <c r="Q517" s="2">
        <f t="shared" si="8"/>
        <v>6.85</v>
      </c>
    </row>
    <row r="518" spans="7:17" ht="12.75">
      <c r="G518" s="2">
        <v>6.86</v>
      </c>
      <c r="H518" s="28">
        <v>14504.39</v>
      </c>
      <c r="I518" s="28">
        <v>14867</v>
      </c>
      <c r="J518" s="2">
        <v>23.75</v>
      </c>
      <c r="K518" s="2">
        <v>185.32</v>
      </c>
      <c r="L518" s="2">
        <v>-2</v>
      </c>
      <c r="M518" s="2">
        <v>-0.77</v>
      </c>
      <c r="N518" s="2">
        <v>3.58</v>
      </c>
      <c r="O518" s="2">
        <v>8.83</v>
      </c>
      <c r="P518" s="2">
        <v>172.06</v>
      </c>
      <c r="Q518" s="2">
        <f t="shared" si="8"/>
        <v>6.86</v>
      </c>
    </row>
    <row r="519" spans="7:17" ht="12.75">
      <c r="G519" s="2">
        <v>6.87</v>
      </c>
      <c r="H519" s="28">
        <v>14527.56</v>
      </c>
      <c r="I519" s="28">
        <v>14890.75</v>
      </c>
      <c r="J519" s="2">
        <v>23.76</v>
      </c>
      <c r="K519" s="2">
        <v>185.44</v>
      </c>
      <c r="L519" s="2">
        <v>-2</v>
      </c>
      <c r="M519" s="2">
        <v>-0.77</v>
      </c>
      <c r="N519" s="2">
        <v>3.58</v>
      </c>
      <c r="O519" s="2">
        <v>8.83</v>
      </c>
      <c r="P519" s="2">
        <v>171.91</v>
      </c>
      <c r="Q519" s="2">
        <f t="shared" si="8"/>
        <v>6.87</v>
      </c>
    </row>
    <row r="520" spans="7:17" ht="12.75">
      <c r="G520" s="2">
        <v>6.88</v>
      </c>
      <c r="H520" s="28">
        <v>14550.74</v>
      </c>
      <c r="I520" s="28">
        <v>14914.51</v>
      </c>
      <c r="J520" s="2">
        <v>23.76</v>
      </c>
      <c r="K520" s="2">
        <v>185.56</v>
      </c>
      <c r="L520" s="2">
        <v>-2</v>
      </c>
      <c r="M520" s="2">
        <v>-0.76</v>
      </c>
      <c r="N520" s="2">
        <v>3.59</v>
      </c>
      <c r="O520" s="2">
        <v>8.83</v>
      </c>
      <c r="P520" s="2">
        <v>171.75</v>
      </c>
      <c r="Q520" s="2">
        <f t="shared" si="8"/>
        <v>6.88</v>
      </c>
    </row>
    <row r="521" spans="7:17" ht="12.75">
      <c r="G521" s="2">
        <v>6.89</v>
      </c>
      <c r="H521" s="28">
        <v>14573.92</v>
      </c>
      <c r="I521" s="28">
        <v>14938.27</v>
      </c>
      <c r="J521" s="2">
        <v>23.76</v>
      </c>
      <c r="K521" s="2">
        <v>185.68</v>
      </c>
      <c r="L521" s="2">
        <v>-2</v>
      </c>
      <c r="M521" s="2">
        <v>-0.76</v>
      </c>
      <c r="N521" s="2">
        <v>3.6</v>
      </c>
      <c r="O521" s="2">
        <v>8.83</v>
      </c>
      <c r="P521" s="2">
        <v>171.6</v>
      </c>
      <c r="Q521" s="2">
        <f t="shared" si="8"/>
        <v>6.89</v>
      </c>
    </row>
    <row r="522" spans="7:17" ht="12.75">
      <c r="G522" s="2">
        <v>6.9</v>
      </c>
      <c r="H522" s="28">
        <v>14597.1</v>
      </c>
      <c r="I522" s="28">
        <v>14962.03</v>
      </c>
      <c r="J522" s="2">
        <v>23.77</v>
      </c>
      <c r="K522" s="2">
        <v>185.8</v>
      </c>
      <c r="L522" s="2">
        <v>-1.99</v>
      </c>
      <c r="M522" s="2">
        <v>-0.75</v>
      </c>
      <c r="N522" s="2">
        <v>3.6</v>
      </c>
      <c r="O522" s="2">
        <v>8.82</v>
      </c>
      <c r="P522" s="2">
        <v>171.44</v>
      </c>
      <c r="Q522" s="2">
        <f t="shared" si="8"/>
        <v>6.9</v>
      </c>
    </row>
    <row r="523" spans="7:17" ht="12.75">
      <c r="G523" s="2">
        <v>6.91</v>
      </c>
      <c r="H523" s="28">
        <v>14620.29</v>
      </c>
      <c r="I523" s="28">
        <v>14985.8</v>
      </c>
      <c r="J523" s="2">
        <v>23.77</v>
      </c>
      <c r="K523" s="2">
        <v>185.92</v>
      </c>
      <c r="L523" s="2">
        <v>-1.99</v>
      </c>
      <c r="M523" s="2">
        <v>-0.74</v>
      </c>
      <c r="N523" s="2">
        <v>3.61</v>
      </c>
      <c r="O523" s="2">
        <v>8.82</v>
      </c>
      <c r="P523" s="2">
        <v>171.29</v>
      </c>
      <c r="Q523" s="2">
        <f t="shared" si="8"/>
        <v>6.91</v>
      </c>
    </row>
    <row r="524" spans="7:17" ht="12.75">
      <c r="G524" s="2">
        <v>6.92</v>
      </c>
      <c r="H524" s="28">
        <v>14643.48</v>
      </c>
      <c r="I524" s="28">
        <v>15009.57</v>
      </c>
      <c r="J524" s="2">
        <v>23.78</v>
      </c>
      <c r="K524" s="2">
        <v>186.03</v>
      </c>
      <c r="L524" s="2">
        <v>-1.99</v>
      </c>
      <c r="M524" s="2">
        <v>-0.74</v>
      </c>
      <c r="N524" s="2">
        <v>3.61</v>
      </c>
      <c r="O524" s="2">
        <v>8.82</v>
      </c>
      <c r="P524" s="2">
        <v>171.13</v>
      </c>
      <c r="Q524" s="2">
        <f t="shared" si="8"/>
        <v>6.92</v>
      </c>
    </row>
    <row r="525" spans="7:17" ht="12.75">
      <c r="G525" s="2">
        <v>6.93</v>
      </c>
      <c r="H525" s="28">
        <v>14666.68</v>
      </c>
      <c r="I525" s="28">
        <v>15033.35</v>
      </c>
      <c r="J525" s="2">
        <v>23.78</v>
      </c>
      <c r="K525" s="2">
        <v>186.15</v>
      </c>
      <c r="L525" s="2">
        <v>-1.99</v>
      </c>
      <c r="M525" s="2">
        <v>-0.73</v>
      </c>
      <c r="N525" s="2">
        <v>3.62</v>
      </c>
      <c r="O525" s="2">
        <v>8.82</v>
      </c>
      <c r="P525" s="2">
        <v>170.98</v>
      </c>
      <c r="Q525" s="2">
        <f t="shared" si="8"/>
        <v>6.93</v>
      </c>
    </row>
    <row r="526" spans="7:17" ht="12.75">
      <c r="G526" s="2">
        <v>6.94</v>
      </c>
      <c r="H526" s="28">
        <v>14689.88</v>
      </c>
      <c r="I526" s="28">
        <v>15057.13</v>
      </c>
      <c r="J526" s="2">
        <v>23.78</v>
      </c>
      <c r="K526" s="2">
        <v>186.27</v>
      </c>
      <c r="L526" s="2">
        <v>-1.99</v>
      </c>
      <c r="M526" s="2">
        <v>-0.73</v>
      </c>
      <c r="N526" s="2">
        <v>3.62</v>
      </c>
      <c r="O526" s="2">
        <v>8.81</v>
      </c>
      <c r="P526" s="2">
        <v>170.83</v>
      </c>
      <c r="Q526" s="2">
        <f t="shared" si="8"/>
        <v>6.94</v>
      </c>
    </row>
    <row r="527" spans="7:17" ht="12.75">
      <c r="G527" s="2">
        <v>6.95</v>
      </c>
      <c r="H527" s="28">
        <v>14713.08</v>
      </c>
      <c r="I527" s="28">
        <v>15080.91</v>
      </c>
      <c r="J527" s="2">
        <v>23.79</v>
      </c>
      <c r="K527" s="2">
        <v>186.39</v>
      </c>
      <c r="L527" s="2">
        <v>-1.98</v>
      </c>
      <c r="M527" s="2">
        <v>-0.72</v>
      </c>
      <c r="N527" s="2">
        <v>3.63</v>
      </c>
      <c r="O527" s="2">
        <v>8.81</v>
      </c>
      <c r="P527" s="2">
        <v>170.68</v>
      </c>
      <c r="Q527" s="2">
        <f t="shared" si="8"/>
        <v>6.95</v>
      </c>
    </row>
    <row r="528" spans="7:17" ht="12.75">
      <c r="G528" s="2">
        <v>6.96</v>
      </c>
      <c r="H528" s="28">
        <v>14736.29</v>
      </c>
      <c r="I528" s="28">
        <v>15104.7</v>
      </c>
      <c r="J528" s="2">
        <v>23.79</v>
      </c>
      <c r="K528" s="2">
        <v>186.51</v>
      </c>
      <c r="L528" s="2">
        <v>-1.98</v>
      </c>
      <c r="M528" s="2">
        <v>-0.71</v>
      </c>
      <c r="N528" s="2">
        <v>3.63</v>
      </c>
      <c r="O528" s="2">
        <v>8.81</v>
      </c>
      <c r="P528" s="2">
        <v>170.53</v>
      </c>
      <c r="Q528" s="2">
        <f t="shared" si="8"/>
        <v>6.96</v>
      </c>
    </row>
    <row r="529" spans="7:17" ht="12.75">
      <c r="G529" s="2">
        <v>6.97</v>
      </c>
      <c r="H529" s="28">
        <v>14759.5</v>
      </c>
      <c r="I529" s="28">
        <v>15128.49</v>
      </c>
      <c r="J529" s="2">
        <v>23.8</v>
      </c>
      <c r="K529" s="2">
        <v>186.64</v>
      </c>
      <c r="L529" s="2">
        <v>-1.98</v>
      </c>
      <c r="M529" s="2">
        <v>-0.71</v>
      </c>
      <c r="N529" s="2">
        <v>3.64</v>
      </c>
      <c r="O529" s="2">
        <v>8.81</v>
      </c>
      <c r="P529" s="2">
        <v>170.38</v>
      </c>
      <c r="Q529" s="2">
        <f t="shared" si="8"/>
        <v>6.97</v>
      </c>
    </row>
    <row r="530" spans="7:17" ht="12.75">
      <c r="G530" s="2">
        <v>6.98</v>
      </c>
      <c r="H530" s="28">
        <v>14782.72</v>
      </c>
      <c r="I530" s="28">
        <v>15152.29</v>
      </c>
      <c r="J530" s="2">
        <v>23.8</v>
      </c>
      <c r="K530" s="2">
        <v>186.76</v>
      </c>
      <c r="L530" s="2">
        <v>-1.98</v>
      </c>
      <c r="M530" s="2">
        <v>-0.7</v>
      </c>
      <c r="N530" s="2">
        <v>3.64</v>
      </c>
      <c r="O530" s="2">
        <v>8.81</v>
      </c>
      <c r="P530" s="2">
        <v>170.23</v>
      </c>
      <c r="Q530" s="2">
        <f t="shared" si="8"/>
        <v>6.98</v>
      </c>
    </row>
    <row r="531" spans="7:17" ht="12.75">
      <c r="G531" s="2">
        <v>6.99</v>
      </c>
      <c r="H531" s="28">
        <v>14805.94</v>
      </c>
      <c r="I531" s="28">
        <v>15176.09</v>
      </c>
      <c r="J531" s="2">
        <v>23.8</v>
      </c>
      <c r="K531" s="2">
        <v>186.88</v>
      </c>
      <c r="L531" s="2">
        <v>-1.98</v>
      </c>
      <c r="M531" s="2">
        <v>-0.69</v>
      </c>
      <c r="N531" s="2">
        <v>3.65</v>
      </c>
      <c r="O531" s="2">
        <v>8.81</v>
      </c>
      <c r="P531" s="2">
        <v>170.08</v>
      </c>
      <c r="Q531" s="2">
        <f t="shared" si="8"/>
        <v>6.99</v>
      </c>
    </row>
    <row r="532" spans="7:17" ht="12.75">
      <c r="G532" s="2">
        <v>7</v>
      </c>
      <c r="H532" s="28">
        <v>14829.16</v>
      </c>
      <c r="I532" s="28">
        <v>15199.89</v>
      </c>
      <c r="J532" s="2">
        <v>23.81</v>
      </c>
      <c r="K532" s="2">
        <v>187</v>
      </c>
      <c r="L532" s="2">
        <v>-1.97</v>
      </c>
      <c r="M532" s="2">
        <v>-0.69</v>
      </c>
      <c r="N532" s="2">
        <v>3.65</v>
      </c>
      <c r="O532" s="2">
        <v>8.8</v>
      </c>
      <c r="P532" s="2">
        <v>169.93</v>
      </c>
      <c r="Q532" s="2">
        <f t="shared" si="8"/>
        <v>7</v>
      </c>
    </row>
    <row r="533" spans="7:17" ht="12.75">
      <c r="G533" s="2">
        <v>7.01</v>
      </c>
      <c r="H533" s="28">
        <v>14852.39</v>
      </c>
      <c r="I533" s="28">
        <v>15223.7</v>
      </c>
      <c r="J533" s="2">
        <v>23.81</v>
      </c>
      <c r="K533" s="2">
        <v>187.12</v>
      </c>
      <c r="L533" s="2">
        <v>-1.97</v>
      </c>
      <c r="M533" s="2">
        <v>-0.68</v>
      </c>
      <c r="N533" s="2">
        <v>3.66</v>
      </c>
      <c r="O533" s="2">
        <v>8.8</v>
      </c>
      <c r="P533" s="2">
        <v>169.78</v>
      </c>
      <c r="Q533" s="2">
        <f t="shared" si="8"/>
        <v>7.01</v>
      </c>
    </row>
    <row r="534" spans="7:17" ht="12.75">
      <c r="G534" s="2">
        <v>7.02</v>
      </c>
      <c r="H534" s="28">
        <v>14875.62</v>
      </c>
      <c r="I534" s="28">
        <v>15247.51</v>
      </c>
      <c r="J534" s="2">
        <v>23.82</v>
      </c>
      <c r="K534" s="2">
        <v>187.24</v>
      </c>
      <c r="L534" s="2">
        <v>-1.97</v>
      </c>
      <c r="M534" s="2">
        <v>-0.68</v>
      </c>
      <c r="N534" s="2">
        <v>3.66</v>
      </c>
      <c r="O534" s="2">
        <v>8.8</v>
      </c>
      <c r="P534" s="2">
        <v>169.63</v>
      </c>
      <c r="Q534" s="2">
        <f t="shared" si="8"/>
        <v>7.02</v>
      </c>
    </row>
    <row r="535" spans="7:17" ht="12.75">
      <c r="G535" s="2">
        <v>7.03</v>
      </c>
      <c r="H535" s="28">
        <v>14898.86</v>
      </c>
      <c r="I535" s="28">
        <v>15271.33</v>
      </c>
      <c r="J535" s="2">
        <v>23.82</v>
      </c>
      <c r="K535" s="2">
        <v>187.36</v>
      </c>
      <c r="L535" s="2">
        <v>-1.97</v>
      </c>
      <c r="M535" s="2">
        <v>-0.67</v>
      </c>
      <c r="N535" s="2">
        <v>3.67</v>
      </c>
      <c r="O535" s="2">
        <v>8.8</v>
      </c>
      <c r="P535" s="2">
        <v>169.49</v>
      </c>
      <c r="Q535" s="2">
        <f t="shared" si="8"/>
        <v>7.03</v>
      </c>
    </row>
    <row r="536" spans="7:17" ht="12.75">
      <c r="G536" s="2">
        <v>7.04</v>
      </c>
      <c r="H536" s="28">
        <v>14922.1</v>
      </c>
      <c r="I536" s="28">
        <v>15295.15</v>
      </c>
      <c r="J536" s="2">
        <v>23.82</v>
      </c>
      <c r="K536" s="2">
        <v>187.49</v>
      </c>
      <c r="L536" s="2">
        <v>-1.97</v>
      </c>
      <c r="M536" s="2">
        <v>-0.66</v>
      </c>
      <c r="N536" s="2">
        <v>3.67</v>
      </c>
      <c r="O536" s="2">
        <v>8.8</v>
      </c>
      <c r="P536" s="2">
        <v>169.34</v>
      </c>
      <c r="Q536" s="2">
        <f t="shared" si="8"/>
        <v>7.04</v>
      </c>
    </row>
    <row r="537" spans="7:17" ht="12.75">
      <c r="G537" s="2">
        <v>7.05</v>
      </c>
      <c r="H537" s="28">
        <v>14945.34</v>
      </c>
      <c r="I537" s="28">
        <v>15318.97</v>
      </c>
      <c r="J537" s="2">
        <v>23.83</v>
      </c>
      <c r="K537" s="2">
        <v>187.61</v>
      </c>
      <c r="L537" s="2">
        <v>-1.96</v>
      </c>
      <c r="M537" s="2">
        <v>-0.66</v>
      </c>
      <c r="N537" s="2">
        <v>3.68</v>
      </c>
      <c r="O537" s="2">
        <v>8.79</v>
      </c>
      <c r="P537" s="2">
        <v>169.19</v>
      </c>
      <c r="Q537" s="2">
        <f t="shared" si="8"/>
        <v>7.05</v>
      </c>
    </row>
    <row r="538" spans="7:17" ht="12.75">
      <c r="G538" s="2">
        <v>7.06</v>
      </c>
      <c r="H538" s="28">
        <v>14968.59</v>
      </c>
      <c r="I538" s="28">
        <v>15342.8</v>
      </c>
      <c r="J538" s="2">
        <v>23.83</v>
      </c>
      <c r="K538" s="2">
        <v>187.73</v>
      </c>
      <c r="L538" s="2">
        <v>-1.96</v>
      </c>
      <c r="M538" s="2">
        <v>-0.65</v>
      </c>
      <c r="N538" s="2">
        <v>3.68</v>
      </c>
      <c r="O538" s="2">
        <v>8.79</v>
      </c>
      <c r="P538" s="2">
        <v>169.05</v>
      </c>
      <c r="Q538" s="2">
        <f t="shared" si="8"/>
        <v>7.06</v>
      </c>
    </row>
    <row r="539" spans="7:17" ht="12.75">
      <c r="G539" s="2">
        <v>7.07</v>
      </c>
      <c r="H539" s="28">
        <v>14991.84</v>
      </c>
      <c r="I539" s="28">
        <v>15366.64</v>
      </c>
      <c r="J539" s="2">
        <v>23.84</v>
      </c>
      <c r="K539" s="2">
        <v>187.85</v>
      </c>
      <c r="L539" s="2">
        <v>-1.96</v>
      </c>
      <c r="M539" s="2">
        <v>-0.64</v>
      </c>
      <c r="N539" s="2">
        <v>3.69</v>
      </c>
      <c r="O539" s="2">
        <v>8.79</v>
      </c>
      <c r="P539" s="2">
        <v>168.9</v>
      </c>
      <c r="Q539" s="2">
        <f t="shared" si="8"/>
        <v>7.07</v>
      </c>
    </row>
    <row r="540" spans="7:17" ht="12.75">
      <c r="G540" s="2">
        <v>7.08</v>
      </c>
      <c r="H540" s="28">
        <v>15015.1</v>
      </c>
      <c r="I540" s="28">
        <v>15390.47</v>
      </c>
      <c r="J540" s="2">
        <v>23.84</v>
      </c>
      <c r="K540" s="2">
        <v>187.98</v>
      </c>
      <c r="L540" s="2">
        <v>-1.96</v>
      </c>
      <c r="M540" s="2">
        <v>-0.64</v>
      </c>
      <c r="N540" s="2">
        <v>3.69</v>
      </c>
      <c r="O540" s="2">
        <v>8.79</v>
      </c>
      <c r="P540" s="2">
        <v>168.76</v>
      </c>
      <c r="Q540" s="2">
        <f t="shared" si="8"/>
        <v>7.08</v>
      </c>
    </row>
    <row r="541" spans="7:17" ht="12.75">
      <c r="G541" s="2">
        <v>7.09</v>
      </c>
      <c r="H541" s="28">
        <v>15038.36</v>
      </c>
      <c r="I541" s="28">
        <v>15414.31</v>
      </c>
      <c r="J541" s="2">
        <v>23.85</v>
      </c>
      <c r="K541" s="2">
        <v>188.1</v>
      </c>
      <c r="L541" s="2">
        <v>-1.96</v>
      </c>
      <c r="M541" s="2">
        <v>-0.63</v>
      </c>
      <c r="N541" s="2">
        <v>3.7</v>
      </c>
      <c r="O541" s="2">
        <v>8.79</v>
      </c>
      <c r="P541" s="2">
        <v>168.61</v>
      </c>
      <c r="Q541" s="2">
        <f t="shared" si="8"/>
        <v>7.09</v>
      </c>
    </row>
    <row r="542" spans="7:17" ht="12.75">
      <c r="G542" s="2">
        <v>7.1</v>
      </c>
      <c r="H542" s="28">
        <v>15061.62</v>
      </c>
      <c r="I542" s="28">
        <v>15438.16</v>
      </c>
      <c r="J542" s="2">
        <v>23.85</v>
      </c>
      <c r="K542" s="2">
        <v>188.22</v>
      </c>
      <c r="L542" s="2">
        <v>-1.95</v>
      </c>
      <c r="M542" s="2">
        <v>-0.62</v>
      </c>
      <c r="N542" s="2">
        <v>3.7</v>
      </c>
      <c r="O542" s="2">
        <v>8.79</v>
      </c>
      <c r="P542" s="2">
        <v>168.47</v>
      </c>
      <c r="Q542" s="2">
        <f t="shared" si="8"/>
        <v>7.1</v>
      </c>
    </row>
    <row r="543" spans="7:17" ht="12.75">
      <c r="G543" s="2">
        <v>7.11</v>
      </c>
      <c r="H543" s="28">
        <v>15084.89</v>
      </c>
      <c r="I543" s="28">
        <v>15462.01</v>
      </c>
      <c r="J543" s="2">
        <v>23.85</v>
      </c>
      <c r="K543" s="2">
        <v>188.35</v>
      </c>
      <c r="L543" s="2">
        <v>-1.95</v>
      </c>
      <c r="M543" s="2">
        <v>-0.62</v>
      </c>
      <c r="N543" s="2">
        <v>3.71</v>
      </c>
      <c r="O543" s="2">
        <v>8.78</v>
      </c>
      <c r="P543" s="2">
        <v>168.33</v>
      </c>
      <c r="Q543" s="2">
        <f t="shared" si="8"/>
        <v>7.11</v>
      </c>
    </row>
    <row r="544" spans="7:17" ht="12.75">
      <c r="G544" s="2">
        <v>7.12</v>
      </c>
      <c r="H544" s="28">
        <v>15108.16</v>
      </c>
      <c r="I544" s="28">
        <v>15485.86</v>
      </c>
      <c r="J544" s="2">
        <v>23.86</v>
      </c>
      <c r="K544" s="2">
        <v>188.47</v>
      </c>
      <c r="L544" s="2">
        <v>-1.95</v>
      </c>
      <c r="M544" s="2">
        <v>-0.61</v>
      </c>
      <c r="N544" s="2">
        <v>3.71</v>
      </c>
      <c r="O544" s="2">
        <v>8.78</v>
      </c>
      <c r="P544" s="2">
        <v>168.18</v>
      </c>
      <c r="Q544" s="2">
        <f t="shared" si="8"/>
        <v>7.12</v>
      </c>
    </row>
    <row r="545" spans="7:17" ht="12.75">
      <c r="G545" s="2">
        <v>7.13</v>
      </c>
      <c r="H545" s="28">
        <v>15131.44</v>
      </c>
      <c r="I545" s="28">
        <v>15509.72</v>
      </c>
      <c r="J545" s="2">
        <v>23.86</v>
      </c>
      <c r="K545" s="2">
        <v>188.59</v>
      </c>
      <c r="L545" s="2">
        <v>-1.95</v>
      </c>
      <c r="M545" s="2">
        <v>-0.61</v>
      </c>
      <c r="N545" s="2">
        <v>3.72</v>
      </c>
      <c r="O545" s="2">
        <v>8.78</v>
      </c>
      <c r="P545" s="2">
        <v>168.04</v>
      </c>
      <c r="Q545" s="2">
        <f t="shared" si="8"/>
        <v>7.13</v>
      </c>
    </row>
    <row r="546" spans="7:17" ht="12.75">
      <c r="G546" s="2">
        <v>7.14</v>
      </c>
      <c r="H546" s="28">
        <v>15154.72</v>
      </c>
      <c r="I546" s="28">
        <v>15533.58</v>
      </c>
      <c r="J546" s="2">
        <v>23.87</v>
      </c>
      <c r="K546" s="2">
        <v>188.72</v>
      </c>
      <c r="L546" s="2">
        <v>-1.95</v>
      </c>
      <c r="M546" s="2">
        <v>-0.6</v>
      </c>
      <c r="N546" s="2">
        <v>3.72</v>
      </c>
      <c r="O546" s="2">
        <v>8.78</v>
      </c>
      <c r="P546" s="2">
        <v>167.9</v>
      </c>
      <c r="Q546" s="2">
        <f t="shared" si="8"/>
        <v>7.14</v>
      </c>
    </row>
    <row r="547" spans="7:17" ht="12.75">
      <c r="G547" s="2">
        <v>7.15</v>
      </c>
      <c r="H547" s="28">
        <v>15178</v>
      </c>
      <c r="I547" s="28">
        <v>15557.45</v>
      </c>
      <c r="J547" s="2">
        <v>23.87</v>
      </c>
      <c r="K547" s="2">
        <v>188.84</v>
      </c>
      <c r="L547" s="2">
        <v>-1.94</v>
      </c>
      <c r="M547" s="2">
        <v>-0.59</v>
      </c>
      <c r="N547" s="2">
        <v>3.73</v>
      </c>
      <c r="O547" s="2">
        <v>8.78</v>
      </c>
      <c r="P547" s="2">
        <v>167.76</v>
      </c>
      <c r="Q547" s="2">
        <f t="shared" si="8"/>
        <v>7.15</v>
      </c>
    </row>
    <row r="548" spans="7:17" ht="12.75">
      <c r="G548" s="2">
        <v>7.16</v>
      </c>
      <c r="H548" s="28">
        <v>15201.29</v>
      </c>
      <c r="I548" s="28">
        <v>15581.32</v>
      </c>
      <c r="J548" s="2">
        <v>23.87</v>
      </c>
      <c r="K548" s="2">
        <v>188.97</v>
      </c>
      <c r="L548" s="2">
        <v>-1.94</v>
      </c>
      <c r="M548" s="2">
        <v>-0.59</v>
      </c>
      <c r="N548" s="2">
        <v>3.73</v>
      </c>
      <c r="O548" s="2">
        <v>8.78</v>
      </c>
      <c r="P548" s="2">
        <v>167.62</v>
      </c>
      <c r="Q548" s="2">
        <f t="shared" si="8"/>
        <v>7.16</v>
      </c>
    </row>
    <row r="549" spans="7:17" ht="12.75">
      <c r="G549" s="2">
        <v>7.17</v>
      </c>
      <c r="H549" s="28">
        <v>15224.58</v>
      </c>
      <c r="I549" s="28">
        <v>15605.2</v>
      </c>
      <c r="J549" s="2">
        <v>23.88</v>
      </c>
      <c r="K549" s="2">
        <v>189.09</v>
      </c>
      <c r="L549" s="2">
        <v>-1.94</v>
      </c>
      <c r="M549" s="2">
        <v>-0.58</v>
      </c>
      <c r="N549" s="2">
        <v>3.74</v>
      </c>
      <c r="O549" s="2">
        <v>8.78</v>
      </c>
      <c r="P549" s="2">
        <v>167.48</v>
      </c>
      <c r="Q549" s="2">
        <f t="shared" si="8"/>
        <v>7.17</v>
      </c>
    </row>
    <row r="550" spans="7:17" ht="12.75">
      <c r="G550" s="2">
        <v>7.18</v>
      </c>
      <c r="H550" s="28">
        <v>15247.88</v>
      </c>
      <c r="I550" s="28">
        <v>15629.07</v>
      </c>
      <c r="J550" s="2">
        <v>23.88</v>
      </c>
      <c r="K550" s="2">
        <v>189.22</v>
      </c>
      <c r="L550" s="2">
        <v>-1.94</v>
      </c>
      <c r="M550" s="2">
        <v>-0.57</v>
      </c>
      <c r="N550" s="2">
        <v>3.75</v>
      </c>
      <c r="O550" s="2">
        <v>8.77</v>
      </c>
      <c r="P550" s="2">
        <v>167.34</v>
      </c>
      <c r="Q550" s="2">
        <f t="shared" si="8"/>
        <v>7.18</v>
      </c>
    </row>
    <row r="551" spans="7:17" ht="12.75">
      <c r="G551" s="2">
        <v>7.19</v>
      </c>
      <c r="H551" s="28">
        <v>15271.18</v>
      </c>
      <c r="I551" s="28">
        <v>15652.96</v>
      </c>
      <c r="J551" s="2">
        <v>23.89</v>
      </c>
      <c r="K551" s="2">
        <v>189.34</v>
      </c>
      <c r="L551" s="2">
        <v>-1.94</v>
      </c>
      <c r="M551" s="2">
        <v>-0.57</v>
      </c>
      <c r="N551" s="2">
        <v>3.75</v>
      </c>
      <c r="O551" s="2">
        <v>8.77</v>
      </c>
      <c r="P551" s="2">
        <v>167.2</v>
      </c>
      <c r="Q551" s="2">
        <f t="shared" si="8"/>
        <v>7.19</v>
      </c>
    </row>
    <row r="552" spans="7:17" ht="12.75">
      <c r="G552" s="2">
        <v>7.2</v>
      </c>
      <c r="H552" s="28">
        <v>15294.48</v>
      </c>
      <c r="I552" s="28">
        <v>15676.84</v>
      </c>
      <c r="J552" s="2">
        <v>23.89</v>
      </c>
      <c r="K552" s="2">
        <v>189.47</v>
      </c>
      <c r="L552" s="2">
        <v>-1.93</v>
      </c>
      <c r="M552" s="2">
        <v>-0.56</v>
      </c>
      <c r="N552" s="2">
        <v>3.76</v>
      </c>
      <c r="O552" s="2">
        <v>8.77</v>
      </c>
      <c r="P552" s="2">
        <v>167.06</v>
      </c>
      <c r="Q552" s="2">
        <f t="shared" si="8"/>
        <v>7.2</v>
      </c>
    </row>
    <row r="553" spans="7:17" ht="12.75">
      <c r="G553" s="2">
        <v>7.21</v>
      </c>
      <c r="H553" s="28">
        <v>15317.79</v>
      </c>
      <c r="I553" s="28">
        <v>15700.74</v>
      </c>
      <c r="J553" s="2">
        <v>23.9</v>
      </c>
      <c r="K553" s="2">
        <v>189.6</v>
      </c>
      <c r="L553" s="2">
        <v>-1.93</v>
      </c>
      <c r="M553" s="2">
        <v>-0.55</v>
      </c>
      <c r="N553" s="2">
        <v>3.76</v>
      </c>
      <c r="O553" s="2">
        <v>8.77</v>
      </c>
      <c r="P553" s="2">
        <v>166.93</v>
      </c>
      <c r="Q553" s="2">
        <f t="shared" si="8"/>
        <v>7.21</v>
      </c>
    </row>
    <row r="554" spans="7:17" ht="12.75">
      <c r="G554" s="2">
        <v>7.22</v>
      </c>
      <c r="H554" s="28">
        <v>15341.1</v>
      </c>
      <c r="I554" s="28">
        <v>15724.63</v>
      </c>
      <c r="J554" s="2">
        <v>23.9</v>
      </c>
      <c r="K554" s="2">
        <v>189.72</v>
      </c>
      <c r="L554" s="2">
        <v>-1.93</v>
      </c>
      <c r="M554" s="2">
        <v>-0.55</v>
      </c>
      <c r="N554" s="2">
        <v>3.77</v>
      </c>
      <c r="O554" s="2">
        <v>8.77</v>
      </c>
      <c r="P554" s="2">
        <v>166.79</v>
      </c>
      <c r="Q554" s="2">
        <f t="shared" si="8"/>
        <v>7.22</v>
      </c>
    </row>
    <row r="555" spans="7:17" ht="12.75">
      <c r="G555" s="2">
        <v>7.23</v>
      </c>
      <c r="H555" s="28">
        <v>15364.42</v>
      </c>
      <c r="I555" s="28">
        <v>15748.53</v>
      </c>
      <c r="J555" s="2">
        <v>23.9</v>
      </c>
      <c r="K555" s="2">
        <v>189.85</v>
      </c>
      <c r="L555" s="2">
        <v>-1.93</v>
      </c>
      <c r="M555" s="2">
        <v>-0.54</v>
      </c>
      <c r="N555" s="2">
        <v>3.77</v>
      </c>
      <c r="O555" s="2">
        <v>8.77</v>
      </c>
      <c r="P555" s="2">
        <v>166.65</v>
      </c>
      <c r="Q555" s="2">
        <f t="shared" si="8"/>
        <v>7.23</v>
      </c>
    </row>
    <row r="556" spans="7:17" ht="12.75">
      <c r="G556" s="2">
        <v>7.24</v>
      </c>
      <c r="H556" s="28">
        <v>15387.74</v>
      </c>
      <c r="I556" s="28">
        <v>15772.44</v>
      </c>
      <c r="J556" s="2">
        <v>23.91</v>
      </c>
      <c r="K556" s="2">
        <v>189.98</v>
      </c>
      <c r="L556" s="2">
        <v>-1.93</v>
      </c>
      <c r="M556" s="2">
        <v>-0.53</v>
      </c>
      <c r="N556" s="2">
        <v>3.78</v>
      </c>
      <c r="O556" s="2">
        <v>8.77</v>
      </c>
      <c r="P556" s="2">
        <v>166.52</v>
      </c>
      <c r="Q556" s="2">
        <f t="shared" si="8"/>
        <v>7.24</v>
      </c>
    </row>
    <row r="557" spans="7:17" ht="12.75">
      <c r="G557" s="2">
        <v>7.25</v>
      </c>
      <c r="H557" s="28">
        <v>15411.07</v>
      </c>
      <c r="I557" s="28">
        <v>15796.34</v>
      </c>
      <c r="J557" s="2">
        <v>23.91</v>
      </c>
      <c r="K557" s="2">
        <v>190.1</v>
      </c>
      <c r="L557" s="2">
        <v>-1.92</v>
      </c>
      <c r="M557" s="2">
        <v>-0.53</v>
      </c>
      <c r="N557" s="2">
        <v>3.78</v>
      </c>
      <c r="O557" s="2">
        <v>8.76</v>
      </c>
      <c r="P557" s="2">
        <v>166.38</v>
      </c>
      <c r="Q557" s="2">
        <f t="shared" si="8"/>
        <v>7.25</v>
      </c>
    </row>
    <row r="558" spans="7:17" ht="12.75">
      <c r="G558" s="2">
        <v>7.26</v>
      </c>
      <c r="H558" s="28">
        <v>15434.4</v>
      </c>
      <c r="I558" s="28">
        <v>15820.26</v>
      </c>
      <c r="J558" s="2">
        <v>23.92</v>
      </c>
      <c r="K558" s="2">
        <v>190.23</v>
      </c>
      <c r="L558" s="2">
        <v>-1.92</v>
      </c>
      <c r="M558" s="2">
        <v>-0.52</v>
      </c>
      <c r="N558" s="2">
        <v>3.79</v>
      </c>
      <c r="O558" s="2">
        <v>8.76</v>
      </c>
      <c r="P558" s="2">
        <v>166.24</v>
      </c>
      <c r="Q558" s="2">
        <f t="shared" si="8"/>
        <v>7.26</v>
      </c>
    </row>
    <row r="559" spans="7:17" ht="12.75">
      <c r="G559" s="2">
        <v>7.27</v>
      </c>
      <c r="H559" s="28">
        <v>15457.73</v>
      </c>
      <c r="I559" s="28">
        <v>15844.17</v>
      </c>
      <c r="J559" s="2">
        <v>23.92</v>
      </c>
      <c r="K559" s="2">
        <v>190.36</v>
      </c>
      <c r="L559" s="2">
        <v>-1.92</v>
      </c>
      <c r="M559" s="2">
        <v>-0.51</v>
      </c>
      <c r="N559" s="2">
        <v>3.79</v>
      </c>
      <c r="O559" s="2">
        <v>8.76</v>
      </c>
      <c r="P559" s="2">
        <v>166.11</v>
      </c>
      <c r="Q559" s="2">
        <f t="shared" si="8"/>
        <v>7.27</v>
      </c>
    </row>
    <row r="560" spans="7:17" ht="12.75">
      <c r="G560" s="2">
        <v>7.28</v>
      </c>
      <c r="H560" s="28">
        <v>15481.07</v>
      </c>
      <c r="I560" s="28">
        <v>15868.1</v>
      </c>
      <c r="J560" s="2">
        <v>23.93</v>
      </c>
      <c r="K560" s="2">
        <v>190.49</v>
      </c>
      <c r="L560" s="2">
        <v>-1.92</v>
      </c>
      <c r="M560" s="2">
        <v>-0.51</v>
      </c>
      <c r="N560" s="2">
        <v>3.8</v>
      </c>
      <c r="O560" s="2">
        <v>8.76</v>
      </c>
      <c r="P560" s="2">
        <v>165.98</v>
      </c>
      <c r="Q560" s="2">
        <f t="shared" si="8"/>
        <v>7.28</v>
      </c>
    </row>
    <row r="561" spans="7:17" ht="12.75">
      <c r="G561" s="2">
        <v>7.29</v>
      </c>
      <c r="H561" s="28">
        <v>15504.41</v>
      </c>
      <c r="I561" s="28">
        <v>15892.02</v>
      </c>
      <c r="J561" s="2">
        <v>23.93</v>
      </c>
      <c r="K561" s="2">
        <v>190.61</v>
      </c>
      <c r="L561" s="2">
        <v>-1.91</v>
      </c>
      <c r="M561" s="2">
        <v>-0.5</v>
      </c>
      <c r="N561" s="2">
        <v>3.8</v>
      </c>
      <c r="O561" s="2">
        <v>8.76</v>
      </c>
      <c r="P561" s="2">
        <v>165.84</v>
      </c>
      <c r="Q561" s="2">
        <f t="shared" si="8"/>
        <v>7.29</v>
      </c>
    </row>
    <row r="562" spans="7:17" ht="12.75">
      <c r="G562" s="2">
        <v>7.3</v>
      </c>
      <c r="H562" s="28">
        <v>15527.76</v>
      </c>
      <c r="I562" s="28">
        <v>15915.95</v>
      </c>
      <c r="J562" s="2">
        <v>23.93</v>
      </c>
      <c r="K562" s="2">
        <v>190.74</v>
      </c>
      <c r="L562" s="2">
        <v>-1.91</v>
      </c>
      <c r="M562" s="2">
        <v>-0.49</v>
      </c>
      <c r="N562" s="2">
        <v>3.81</v>
      </c>
      <c r="O562" s="2">
        <v>8.76</v>
      </c>
      <c r="P562" s="2">
        <v>165.71</v>
      </c>
      <c r="Q562" s="2">
        <f t="shared" si="8"/>
        <v>7.3</v>
      </c>
    </row>
    <row r="563" spans="7:17" ht="12.75">
      <c r="G563" s="2">
        <v>7.31</v>
      </c>
      <c r="H563" s="28">
        <v>15551.11</v>
      </c>
      <c r="I563" s="28">
        <v>15939.89</v>
      </c>
      <c r="J563" s="2">
        <v>23.94</v>
      </c>
      <c r="K563" s="2">
        <v>190.87</v>
      </c>
      <c r="L563" s="2">
        <v>-1.91</v>
      </c>
      <c r="M563" s="2">
        <v>-0.49</v>
      </c>
      <c r="N563" s="2">
        <v>3.81</v>
      </c>
      <c r="O563" s="2">
        <v>8.76</v>
      </c>
      <c r="P563" s="2">
        <v>165.58</v>
      </c>
      <c r="Q563" s="2">
        <f t="shared" si="8"/>
        <v>7.31</v>
      </c>
    </row>
    <row r="564" spans="7:17" ht="12.75">
      <c r="G564" s="2">
        <v>7.32</v>
      </c>
      <c r="H564" s="28">
        <v>15574.46</v>
      </c>
      <c r="I564" s="28">
        <v>15963.83</v>
      </c>
      <c r="J564" s="2">
        <v>23.94</v>
      </c>
      <c r="K564" s="2">
        <v>191</v>
      </c>
      <c r="L564" s="2">
        <v>-1.91</v>
      </c>
      <c r="M564" s="2">
        <v>-0.48</v>
      </c>
      <c r="N564" s="2">
        <v>3.82</v>
      </c>
      <c r="O564" s="2">
        <v>8.75</v>
      </c>
      <c r="P564" s="2">
        <v>165.44</v>
      </c>
      <c r="Q564" s="2">
        <f t="shared" si="8"/>
        <v>7.32</v>
      </c>
    </row>
    <row r="565" spans="7:17" ht="12.75">
      <c r="G565" s="2">
        <v>7.33</v>
      </c>
      <c r="H565" s="28">
        <v>15597.82</v>
      </c>
      <c r="I565" s="28">
        <v>15987.77</v>
      </c>
      <c r="J565" s="2">
        <v>23.95</v>
      </c>
      <c r="K565" s="2">
        <v>191.13</v>
      </c>
      <c r="L565" s="2">
        <v>-1.91</v>
      </c>
      <c r="M565" s="2">
        <v>-0.47</v>
      </c>
      <c r="N565" s="2">
        <v>3.82</v>
      </c>
      <c r="O565" s="2">
        <v>8.75</v>
      </c>
      <c r="P565" s="2">
        <v>165.31</v>
      </c>
      <c r="Q565" s="2">
        <f t="shared" si="8"/>
        <v>7.33</v>
      </c>
    </row>
    <row r="566" spans="7:17" ht="12.75">
      <c r="G566" s="2">
        <v>7.34</v>
      </c>
      <c r="H566" s="28">
        <v>15621.19</v>
      </c>
      <c r="I566" s="28">
        <v>16011.72</v>
      </c>
      <c r="J566" s="2">
        <v>23.95</v>
      </c>
      <c r="K566" s="2">
        <v>191.26</v>
      </c>
      <c r="L566" s="2">
        <v>-1.9</v>
      </c>
      <c r="M566" s="2">
        <v>-0.47</v>
      </c>
      <c r="N566" s="2">
        <v>3.83</v>
      </c>
      <c r="O566" s="2">
        <v>8.75</v>
      </c>
      <c r="P566" s="2">
        <v>165.18</v>
      </c>
      <c r="Q566" s="2">
        <f t="shared" si="8"/>
        <v>7.34</v>
      </c>
    </row>
    <row r="567" spans="7:17" ht="12.75">
      <c r="G567" s="2">
        <v>7.35</v>
      </c>
      <c r="H567" s="28">
        <v>15644.55</v>
      </c>
      <c r="I567" s="28">
        <v>16035.67</v>
      </c>
      <c r="J567" s="2">
        <v>23.96</v>
      </c>
      <c r="K567" s="2">
        <v>191.39</v>
      </c>
      <c r="L567" s="2">
        <v>-1.9</v>
      </c>
      <c r="M567" s="2">
        <v>-0.46</v>
      </c>
      <c r="N567" s="2">
        <v>3.83</v>
      </c>
      <c r="O567" s="2">
        <v>8.75</v>
      </c>
      <c r="P567" s="2">
        <v>165.05</v>
      </c>
      <c r="Q567" s="2">
        <f t="shared" si="8"/>
        <v>7.35</v>
      </c>
    </row>
    <row r="568" spans="7:17" ht="12.75">
      <c r="G568" s="2">
        <v>7.36</v>
      </c>
      <c r="H568" s="28">
        <v>15667.93</v>
      </c>
      <c r="I568" s="28">
        <v>16059.62</v>
      </c>
      <c r="J568" s="2">
        <v>23.96</v>
      </c>
      <c r="K568" s="2">
        <v>191.52</v>
      </c>
      <c r="L568" s="2">
        <v>-1.9</v>
      </c>
      <c r="M568" s="2">
        <v>-0.45</v>
      </c>
      <c r="N568" s="2">
        <v>3.84</v>
      </c>
      <c r="O568" s="2">
        <v>8.75</v>
      </c>
      <c r="P568" s="2">
        <v>164.92</v>
      </c>
      <c r="Q568" s="2">
        <f t="shared" si="8"/>
        <v>7.36</v>
      </c>
    </row>
    <row r="569" spans="7:17" ht="12.75">
      <c r="G569" s="2">
        <v>7.37</v>
      </c>
      <c r="H569" s="28">
        <v>15691.3</v>
      </c>
      <c r="I569" s="28">
        <v>16083.58</v>
      </c>
      <c r="J569" s="2">
        <v>23.97</v>
      </c>
      <c r="K569" s="2">
        <v>191.65</v>
      </c>
      <c r="L569" s="2">
        <v>-1.9</v>
      </c>
      <c r="M569" s="2">
        <v>-0.45</v>
      </c>
      <c r="N569" s="2">
        <v>3.84</v>
      </c>
      <c r="O569" s="2">
        <v>8.75</v>
      </c>
      <c r="P569" s="2">
        <v>164.79</v>
      </c>
      <c r="Q569" s="2">
        <f t="shared" si="8"/>
        <v>7.37</v>
      </c>
    </row>
    <row r="570" spans="7:17" ht="12.75">
      <c r="G570" s="2">
        <v>7.38</v>
      </c>
      <c r="H570" s="28">
        <v>15714.68</v>
      </c>
      <c r="I570" s="28">
        <v>16107.55</v>
      </c>
      <c r="J570" s="2">
        <v>23.97</v>
      </c>
      <c r="K570" s="2">
        <v>191.78</v>
      </c>
      <c r="L570" s="2">
        <v>-1.9</v>
      </c>
      <c r="M570" s="2">
        <v>-0.44</v>
      </c>
      <c r="N570" s="2">
        <v>3.85</v>
      </c>
      <c r="O570" s="2">
        <v>8.75</v>
      </c>
      <c r="P570" s="2">
        <v>164.66</v>
      </c>
      <c r="Q570" s="2">
        <f t="shared" si="8"/>
        <v>7.38</v>
      </c>
    </row>
    <row r="571" spans="7:17" ht="12.75">
      <c r="G571" s="2">
        <v>7.39</v>
      </c>
      <c r="H571" s="28">
        <v>15738.07</v>
      </c>
      <c r="I571" s="28">
        <v>16131.52</v>
      </c>
      <c r="J571" s="2">
        <v>23.97</v>
      </c>
      <c r="K571" s="2">
        <v>191.91</v>
      </c>
      <c r="L571" s="2">
        <v>-1.89</v>
      </c>
      <c r="M571" s="2">
        <v>-0.43</v>
      </c>
      <c r="N571" s="2">
        <v>3.85</v>
      </c>
      <c r="O571" s="2">
        <v>8.75</v>
      </c>
      <c r="P571" s="2">
        <v>164.53</v>
      </c>
      <c r="Q571" s="2">
        <f t="shared" si="8"/>
        <v>7.39</v>
      </c>
    </row>
    <row r="572" spans="7:17" ht="12.75">
      <c r="G572" s="2">
        <v>7.4</v>
      </c>
      <c r="H572" s="28">
        <v>15761.46</v>
      </c>
      <c r="I572" s="28">
        <v>16155.49</v>
      </c>
      <c r="J572" s="2">
        <v>23.98</v>
      </c>
      <c r="K572" s="2">
        <v>192.04</v>
      </c>
      <c r="L572" s="2">
        <v>-1.89</v>
      </c>
      <c r="M572" s="2">
        <v>-0.43</v>
      </c>
      <c r="N572" s="2">
        <v>3.86</v>
      </c>
      <c r="O572" s="2">
        <v>8.75</v>
      </c>
      <c r="P572" s="2">
        <v>164.4</v>
      </c>
      <c r="Q572" s="2">
        <f t="shared" si="8"/>
        <v>7.4</v>
      </c>
    </row>
    <row r="573" spans="7:17" ht="12.75">
      <c r="G573" s="2">
        <v>7.41</v>
      </c>
      <c r="H573" s="28">
        <v>15784.85</v>
      </c>
      <c r="I573" s="28">
        <v>16179.47</v>
      </c>
      <c r="J573" s="2">
        <v>23.98</v>
      </c>
      <c r="K573" s="2">
        <v>192.17</v>
      </c>
      <c r="L573" s="2">
        <v>-1.89</v>
      </c>
      <c r="M573" s="2">
        <v>-0.42</v>
      </c>
      <c r="N573" s="2">
        <v>3.86</v>
      </c>
      <c r="O573" s="2">
        <v>8.75</v>
      </c>
      <c r="P573" s="2">
        <v>164.28</v>
      </c>
      <c r="Q573" s="2">
        <f t="shared" si="8"/>
        <v>7.41</v>
      </c>
    </row>
    <row r="574" spans="7:17" ht="12.75">
      <c r="G574" s="2">
        <v>7.42</v>
      </c>
      <c r="H574" s="28">
        <v>15808.25</v>
      </c>
      <c r="I574" s="28">
        <v>16203.45</v>
      </c>
      <c r="J574" s="2">
        <v>23.99</v>
      </c>
      <c r="K574" s="2">
        <v>192.3</v>
      </c>
      <c r="L574" s="2">
        <v>-1.89</v>
      </c>
      <c r="M574" s="2">
        <v>-0.41</v>
      </c>
      <c r="N574" s="2">
        <v>3.87</v>
      </c>
      <c r="O574" s="2">
        <v>8.74</v>
      </c>
      <c r="P574" s="2">
        <v>164.15</v>
      </c>
      <c r="Q574" s="2">
        <f t="shared" si="8"/>
        <v>7.42</v>
      </c>
    </row>
    <row r="575" spans="7:17" ht="12.75">
      <c r="G575" s="2">
        <v>7.43</v>
      </c>
      <c r="H575" s="28">
        <v>15831.65</v>
      </c>
      <c r="I575" s="28">
        <v>16227.44</v>
      </c>
      <c r="J575" s="2">
        <v>23.99</v>
      </c>
      <c r="K575" s="2">
        <v>192.43</v>
      </c>
      <c r="L575" s="2">
        <v>-1.88</v>
      </c>
      <c r="M575" s="2">
        <v>-0.41</v>
      </c>
      <c r="N575" s="2">
        <v>3.87</v>
      </c>
      <c r="O575" s="2">
        <v>8.74</v>
      </c>
      <c r="P575" s="2">
        <v>164.02</v>
      </c>
      <c r="Q575" s="2">
        <f t="shared" si="8"/>
        <v>7.43</v>
      </c>
    </row>
    <row r="576" spans="7:17" ht="12.75">
      <c r="G576" s="2">
        <v>7.44</v>
      </c>
      <c r="H576" s="28">
        <v>15855.06</v>
      </c>
      <c r="I576" s="28">
        <v>16251.43</v>
      </c>
      <c r="J576" s="2">
        <v>24</v>
      </c>
      <c r="K576" s="2">
        <v>192.56</v>
      </c>
      <c r="L576" s="2">
        <v>-1.88</v>
      </c>
      <c r="M576" s="2">
        <v>-0.4</v>
      </c>
      <c r="N576" s="2">
        <v>3.88</v>
      </c>
      <c r="O576" s="2">
        <v>8.74</v>
      </c>
      <c r="P576" s="2">
        <v>163.89</v>
      </c>
      <c r="Q576" s="2">
        <f t="shared" si="8"/>
        <v>7.44</v>
      </c>
    </row>
    <row r="577" spans="7:17" ht="12.75">
      <c r="G577" s="2">
        <v>7.45</v>
      </c>
      <c r="H577" s="28">
        <v>15878.47</v>
      </c>
      <c r="I577" s="28">
        <v>16275.43</v>
      </c>
      <c r="J577" s="2">
        <v>24</v>
      </c>
      <c r="K577" s="2">
        <v>192.69</v>
      </c>
      <c r="L577" s="2">
        <v>-1.88</v>
      </c>
      <c r="M577" s="2">
        <v>-0.39</v>
      </c>
      <c r="N577" s="2">
        <v>3.88</v>
      </c>
      <c r="O577" s="2">
        <v>8.74</v>
      </c>
      <c r="P577" s="2">
        <v>163.77</v>
      </c>
      <c r="Q577" s="2">
        <f t="shared" si="8"/>
        <v>7.45</v>
      </c>
    </row>
    <row r="578" spans="7:17" ht="12.75">
      <c r="G578" s="2">
        <v>7.46</v>
      </c>
      <c r="H578" s="28">
        <v>15901.88</v>
      </c>
      <c r="I578" s="28">
        <v>16299.43</v>
      </c>
      <c r="J578" s="2">
        <v>24.01</v>
      </c>
      <c r="K578" s="2">
        <v>192.83</v>
      </c>
      <c r="L578" s="2">
        <v>-1.88</v>
      </c>
      <c r="M578" s="2">
        <v>-0.39</v>
      </c>
      <c r="N578" s="2">
        <v>3.89</v>
      </c>
      <c r="O578" s="2">
        <v>8.74</v>
      </c>
      <c r="P578" s="2">
        <v>163.64</v>
      </c>
      <c r="Q578" s="2">
        <f t="shared" si="8"/>
        <v>7.46</v>
      </c>
    </row>
    <row r="579" spans="7:17" ht="12.75">
      <c r="G579" s="2">
        <v>7.47</v>
      </c>
      <c r="H579" s="28">
        <v>15925.3</v>
      </c>
      <c r="I579" s="28">
        <v>16323.43</v>
      </c>
      <c r="J579" s="2">
        <v>24.01</v>
      </c>
      <c r="K579" s="2">
        <v>192.96</v>
      </c>
      <c r="L579" s="2">
        <v>-1.88</v>
      </c>
      <c r="M579" s="2">
        <v>-0.38</v>
      </c>
      <c r="N579" s="2">
        <v>3.9</v>
      </c>
      <c r="O579" s="2">
        <v>8.74</v>
      </c>
      <c r="P579" s="2">
        <v>163.52</v>
      </c>
      <c r="Q579" s="2">
        <f aca="true" t="shared" si="9" ref="Q579:Q642">G579</f>
        <v>7.47</v>
      </c>
    </row>
    <row r="580" spans="7:17" ht="12.75">
      <c r="G580" s="2">
        <v>7.48</v>
      </c>
      <c r="H580" s="28">
        <v>15948.73</v>
      </c>
      <c r="I580" s="28">
        <v>16347.44</v>
      </c>
      <c r="J580" s="2">
        <v>24.01</v>
      </c>
      <c r="K580" s="2">
        <v>193.09</v>
      </c>
      <c r="L580" s="2">
        <v>-1.87</v>
      </c>
      <c r="M580" s="2">
        <v>-0.37</v>
      </c>
      <c r="N580" s="2">
        <v>3.9</v>
      </c>
      <c r="O580" s="2">
        <v>8.74</v>
      </c>
      <c r="P580" s="2">
        <v>163.39</v>
      </c>
      <c r="Q580" s="2">
        <f t="shared" si="9"/>
        <v>7.48</v>
      </c>
    </row>
    <row r="581" spans="7:17" ht="12.75">
      <c r="G581" s="2">
        <v>7.49</v>
      </c>
      <c r="H581" s="28">
        <v>15972.15</v>
      </c>
      <c r="I581" s="28">
        <v>16371.46</v>
      </c>
      <c r="J581" s="2">
        <v>24.02</v>
      </c>
      <c r="K581" s="2">
        <v>193.22</v>
      </c>
      <c r="L581" s="2">
        <v>-1.87</v>
      </c>
      <c r="M581" s="2">
        <v>-0.37</v>
      </c>
      <c r="N581" s="2">
        <v>3.91</v>
      </c>
      <c r="O581" s="2">
        <v>8.74</v>
      </c>
      <c r="P581" s="2">
        <v>163.27</v>
      </c>
      <c r="Q581" s="2">
        <f t="shared" si="9"/>
        <v>7.49</v>
      </c>
    </row>
    <row r="582" spans="7:17" ht="12.75">
      <c r="G582" s="2">
        <v>7.5</v>
      </c>
      <c r="H582" s="28">
        <v>15995.59</v>
      </c>
      <c r="I582" s="28">
        <v>16395.48</v>
      </c>
      <c r="J582" s="2">
        <v>24.02</v>
      </c>
      <c r="K582" s="2">
        <v>193.36</v>
      </c>
      <c r="L582" s="2">
        <v>-1.87</v>
      </c>
      <c r="M582" s="2">
        <v>-0.36</v>
      </c>
      <c r="N582" s="2">
        <v>3.91</v>
      </c>
      <c r="O582" s="2">
        <v>8.74</v>
      </c>
      <c r="P582" s="2">
        <v>163.15</v>
      </c>
      <c r="Q582" s="2">
        <f t="shared" si="9"/>
        <v>7.5</v>
      </c>
    </row>
    <row r="583" spans="7:17" ht="12.75">
      <c r="G583" s="2">
        <v>7.51</v>
      </c>
      <c r="H583" s="28">
        <v>16019.02</v>
      </c>
      <c r="I583" s="28">
        <v>16419.5</v>
      </c>
      <c r="J583" s="2">
        <v>24.03</v>
      </c>
      <c r="K583" s="2">
        <v>193.49</v>
      </c>
      <c r="L583" s="2">
        <v>-1.87</v>
      </c>
      <c r="M583" s="2">
        <v>-0.35</v>
      </c>
      <c r="N583" s="2">
        <v>3.92</v>
      </c>
      <c r="O583" s="2">
        <v>8.74</v>
      </c>
      <c r="P583" s="2">
        <v>163.02</v>
      </c>
      <c r="Q583" s="2">
        <f t="shared" si="9"/>
        <v>7.51</v>
      </c>
    </row>
    <row r="584" spans="7:17" ht="12.75">
      <c r="G584" s="2">
        <v>7.52</v>
      </c>
      <c r="H584" s="28">
        <v>16042.47</v>
      </c>
      <c r="I584" s="28">
        <v>16443.53</v>
      </c>
      <c r="J584" s="2">
        <v>24.03</v>
      </c>
      <c r="K584" s="2">
        <v>193.62</v>
      </c>
      <c r="L584" s="2">
        <v>-1.87</v>
      </c>
      <c r="M584" s="2">
        <v>-0.35</v>
      </c>
      <c r="N584" s="2">
        <v>3.92</v>
      </c>
      <c r="O584" s="2">
        <v>8.74</v>
      </c>
      <c r="P584" s="2">
        <v>162.9</v>
      </c>
      <c r="Q584" s="2">
        <f t="shared" si="9"/>
        <v>7.52</v>
      </c>
    </row>
    <row r="585" spans="7:17" ht="12.75">
      <c r="G585" s="2">
        <v>7.53</v>
      </c>
      <c r="H585" s="28">
        <v>16065.91</v>
      </c>
      <c r="I585" s="28">
        <v>16467.56</v>
      </c>
      <c r="J585" s="2">
        <v>24.04</v>
      </c>
      <c r="K585" s="2">
        <v>193.76</v>
      </c>
      <c r="L585" s="2">
        <v>-1.86</v>
      </c>
      <c r="M585" s="2">
        <v>-0.34</v>
      </c>
      <c r="N585" s="2">
        <v>3.93</v>
      </c>
      <c r="O585" s="2">
        <v>8.73</v>
      </c>
      <c r="P585" s="2">
        <v>162.78</v>
      </c>
      <c r="Q585" s="2">
        <f t="shared" si="9"/>
        <v>7.53</v>
      </c>
    </row>
    <row r="586" spans="7:17" ht="12.75">
      <c r="G586" s="2">
        <v>7.54</v>
      </c>
      <c r="H586" s="28">
        <v>16089.36</v>
      </c>
      <c r="I586" s="28">
        <v>16491.6</v>
      </c>
      <c r="J586" s="2">
        <v>24.04</v>
      </c>
      <c r="K586" s="2">
        <v>193.89</v>
      </c>
      <c r="L586" s="2">
        <v>-1.86</v>
      </c>
      <c r="M586" s="2">
        <v>-0.33</v>
      </c>
      <c r="N586" s="2">
        <v>3.93</v>
      </c>
      <c r="O586" s="2">
        <v>8.73</v>
      </c>
      <c r="P586" s="2">
        <v>162.66</v>
      </c>
      <c r="Q586" s="2">
        <f t="shared" si="9"/>
        <v>7.54</v>
      </c>
    </row>
    <row r="587" spans="7:17" ht="12.75">
      <c r="G587" s="2">
        <v>7.55</v>
      </c>
      <c r="H587" s="28">
        <v>16112.82</v>
      </c>
      <c r="I587" s="28">
        <v>16515.64</v>
      </c>
      <c r="J587" s="2">
        <v>24.05</v>
      </c>
      <c r="K587" s="2">
        <v>194.02</v>
      </c>
      <c r="L587" s="2">
        <v>-1.86</v>
      </c>
      <c r="M587" s="2">
        <v>-0.32</v>
      </c>
      <c r="N587" s="2">
        <v>3.94</v>
      </c>
      <c r="O587" s="2">
        <v>8.73</v>
      </c>
      <c r="P587" s="2">
        <v>162.54</v>
      </c>
      <c r="Q587" s="2">
        <f t="shared" si="9"/>
        <v>7.55</v>
      </c>
    </row>
    <row r="588" spans="7:17" ht="12.75">
      <c r="G588" s="2">
        <v>7.56</v>
      </c>
      <c r="H588" s="28">
        <v>16136.28</v>
      </c>
      <c r="I588" s="28">
        <v>16539.68</v>
      </c>
      <c r="J588" s="2">
        <v>24.05</v>
      </c>
      <c r="K588" s="2">
        <v>194.16</v>
      </c>
      <c r="L588" s="2">
        <v>-1.86</v>
      </c>
      <c r="M588" s="2">
        <v>-0.32</v>
      </c>
      <c r="N588" s="2">
        <v>3.94</v>
      </c>
      <c r="O588" s="2">
        <v>8.73</v>
      </c>
      <c r="P588" s="2">
        <v>162.41</v>
      </c>
      <c r="Q588" s="2">
        <f t="shared" si="9"/>
        <v>7.56</v>
      </c>
    </row>
    <row r="589" spans="7:17" ht="12.75">
      <c r="G589" s="2">
        <v>7.57</v>
      </c>
      <c r="H589" s="28">
        <v>16159.74</v>
      </c>
      <c r="I589" s="28">
        <v>16563.74</v>
      </c>
      <c r="J589" s="2">
        <v>24.06</v>
      </c>
      <c r="K589" s="2">
        <v>194.29</v>
      </c>
      <c r="L589" s="2">
        <v>-1.85</v>
      </c>
      <c r="M589" s="2">
        <v>-0.31</v>
      </c>
      <c r="N589" s="2">
        <v>3.95</v>
      </c>
      <c r="O589" s="2">
        <v>8.73</v>
      </c>
      <c r="P589" s="2">
        <v>162.29</v>
      </c>
      <c r="Q589" s="2">
        <f t="shared" si="9"/>
        <v>7.57</v>
      </c>
    </row>
    <row r="590" spans="7:17" ht="12.75">
      <c r="G590" s="2">
        <v>7.58</v>
      </c>
      <c r="H590" s="28">
        <v>16183.21</v>
      </c>
      <c r="I590" s="28">
        <v>16587.79</v>
      </c>
      <c r="J590" s="2">
        <v>24.06</v>
      </c>
      <c r="K590" s="2">
        <v>194.43</v>
      </c>
      <c r="L590" s="2">
        <v>-1.85</v>
      </c>
      <c r="M590" s="2">
        <v>-0.3</v>
      </c>
      <c r="N590" s="2">
        <v>3.95</v>
      </c>
      <c r="O590" s="2">
        <v>8.73</v>
      </c>
      <c r="P590" s="2">
        <v>162.17</v>
      </c>
      <c r="Q590" s="2">
        <f t="shared" si="9"/>
        <v>7.58</v>
      </c>
    </row>
    <row r="591" spans="7:17" ht="12.75">
      <c r="G591" s="2">
        <v>7.59</v>
      </c>
      <c r="H591" s="28">
        <v>16206.68</v>
      </c>
      <c r="I591" s="28">
        <v>16611.85</v>
      </c>
      <c r="J591" s="2">
        <v>24.06</v>
      </c>
      <c r="K591" s="2">
        <v>194.56</v>
      </c>
      <c r="L591" s="2">
        <v>-1.85</v>
      </c>
      <c r="M591" s="2">
        <v>-0.3</v>
      </c>
      <c r="N591" s="2">
        <v>3.96</v>
      </c>
      <c r="O591" s="2">
        <v>8.73</v>
      </c>
      <c r="P591" s="2">
        <v>162.06</v>
      </c>
      <c r="Q591" s="2">
        <f t="shared" si="9"/>
        <v>7.59</v>
      </c>
    </row>
    <row r="592" spans="7:17" ht="12.75">
      <c r="G592" s="2">
        <v>7.6</v>
      </c>
      <c r="H592" s="28">
        <v>16230.16</v>
      </c>
      <c r="I592" s="28">
        <v>16635.91</v>
      </c>
      <c r="J592" s="2">
        <v>24.07</v>
      </c>
      <c r="K592" s="2">
        <v>194.7</v>
      </c>
      <c r="L592" s="2">
        <v>-1.85</v>
      </c>
      <c r="M592" s="2">
        <v>-0.29</v>
      </c>
      <c r="N592" s="2">
        <v>3.96</v>
      </c>
      <c r="O592" s="2">
        <v>8.73</v>
      </c>
      <c r="P592" s="2">
        <v>161.94</v>
      </c>
      <c r="Q592" s="2">
        <f t="shared" si="9"/>
        <v>7.6</v>
      </c>
    </row>
    <row r="593" spans="7:17" ht="12.75">
      <c r="G593" s="2">
        <v>7.61</v>
      </c>
      <c r="H593" s="28">
        <v>16253.64</v>
      </c>
      <c r="I593" s="28">
        <v>16659.98</v>
      </c>
      <c r="J593" s="2">
        <v>24.07</v>
      </c>
      <c r="K593" s="2">
        <v>194.84</v>
      </c>
      <c r="L593" s="2">
        <v>-1.84</v>
      </c>
      <c r="M593" s="2">
        <v>-0.28</v>
      </c>
      <c r="N593" s="2">
        <v>3.97</v>
      </c>
      <c r="O593" s="2">
        <v>8.73</v>
      </c>
      <c r="P593" s="2">
        <v>161.82</v>
      </c>
      <c r="Q593" s="2">
        <f t="shared" si="9"/>
        <v>7.61</v>
      </c>
    </row>
    <row r="594" spans="7:17" ht="12.75">
      <c r="G594" s="2">
        <v>7.62</v>
      </c>
      <c r="H594" s="28">
        <v>16277.13</v>
      </c>
      <c r="I594" s="28">
        <v>16684.06</v>
      </c>
      <c r="J594" s="2">
        <v>24.08</v>
      </c>
      <c r="K594" s="2">
        <v>194.97</v>
      </c>
      <c r="L594" s="2">
        <v>-1.84</v>
      </c>
      <c r="M594" s="2">
        <v>-0.28</v>
      </c>
      <c r="N594" s="2">
        <v>3.97</v>
      </c>
      <c r="O594" s="2">
        <v>8.73</v>
      </c>
      <c r="P594" s="2">
        <v>161.7</v>
      </c>
      <c r="Q594" s="2">
        <f t="shared" si="9"/>
        <v>7.62</v>
      </c>
    </row>
    <row r="595" spans="7:17" ht="12.75">
      <c r="G595" s="2">
        <v>7.63</v>
      </c>
      <c r="H595" s="28">
        <v>16300.62</v>
      </c>
      <c r="I595" s="28">
        <v>16708.14</v>
      </c>
      <c r="J595" s="2">
        <v>24.08</v>
      </c>
      <c r="K595" s="2">
        <v>195.11</v>
      </c>
      <c r="L595" s="2">
        <v>-1.84</v>
      </c>
      <c r="M595" s="2">
        <v>-0.27</v>
      </c>
      <c r="N595" s="2">
        <v>3.98</v>
      </c>
      <c r="O595" s="2">
        <v>8.73</v>
      </c>
      <c r="P595" s="2">
        <v>161.58</v>
      </c>
      <c r="Q595" s="2">
        <f t="shared" si="9"/>
        <v>7.63</v>
      </c>
    </row>
    <row r="596" spans="7:17" ht="12.75">
      <c r="G596" s="2">
        <v>7.64</v>
      </c>
      <c r="H596" s="28">
        <v>16324.12</v>
      </c>
      <c r="I596" s="28">
        <v>16732.22</v>
      </c>
      <c r="J596" s="2">
        <v>24.09</v>
      </c>
      <c r="K596" s="2">
        <v>195.24</v>
      </c>
      <c r="L596" s="2">
        <v>-1.84</v>
      </c>
      <c r="M596" s="2">
        <v>-0.26</v>
      </c>
      <c r="N596" s="2">
        <v>3.98</v>
      </c>
      <c r="O596" s="2">
        <v>8.73</v>
      </c>
      <c r="P596" s="2">
        <v>161.47</v>
      </c>
      <c r="Q596" s="2">
        <f t="shared" si="9"/>
        <v>7.64</v>
      </c>
    </row>
    <row r="597" spans="7:17" ht="12.75">
      <c r="G597" s="2">
        <v>7.65</v>
      </c>
      <c r="H597" s="28">
        <v>16347.62</v>
      </c>
      <c r="I597" s="28">
        <v>16756.31</v>
      </c>
      <c r="J597" s="2">
        <v>24.09</v>
      </c>
      <c r="K597" s="2">
        <v>195.38</v>
      </c>
      <c r="L597" s="2">
        <v>-1.84</v>
      </c>
      <c r="M597" s="2">
        <v>-0.25</v>
      </c>
      <c r="N597" s="2">
        <v>3.99</v>
      </c>
      <c r="O597" s="2">
        <v>8.73</v>
      </c>
      <c r="P597" s="2">
        <v>161.35</v>
      </c>
      <c r="Q597" s="2">
        <f t="shared" si="9"/>
        <v>7.65</v>
      </c>
    </row>
    <row r="598" spans="7:17" ht="12.75">
      <c r="G598" s="2">
        <v>7.66</v>
      </c>
      <c r="H598" s="28">
        <v>16371.12</v>
      </c>
      <c r="I598" s="28">
        <v>16780.4</v>
      </c>
      <c r="J598" s="2">
        <v>24.1</v>
      </c>
      <c r="K598" s="2">
        <v>195.52</v>
      </c>
      <c r="L598" s="2">
        <v>-1.83</v>
      </c>
      <c r="M598" s="2">
        <v>-0.25</v>
      </c>
      <c r="N598" s="2">
        <v>3.99</v>
      </c>
      <c r="O598" s="2">
        <v>8.73</v>
      </c>
      <c r="P598" s="2">
        <v>161.23</v>
      </c>
      <c r="Q598" s="2">
        <f t="shared" si="9"/>
        <v>7.66</v>
      </c>
    </row>
    <row r="599" spans="7:17" ht="12.75">
      <c r="G599" s="2">
        <v>7.67</v>
      </c>
      <c r="H599" s="28">
        <v>16394.63</v>
      </c>
      <c r="I599" s="28">
        <v>16804.5</v>
      </c>
      <c r="J599" s="2">
        <v>24.1</v>
      </c>
      <c r="K599" s="2">
        <v>195.65</v>
      </c>
      <c r="L599" s="2">
        <v>-1.83</v>
      </c>
      <c r="M599" s="2">
        <v>-0.24</v>
      </c>
      <c r="N599" s="2">
        <v>4</v>
      </c>
      <c r="O599" s="2">
        <v>8.73</v>
      </c>
      <c r="P599" s="2">
        <v>161.12</v>
      </c>
      <c r="Q599" s="2">
        <f t="shared" si="9"/>
        <v>7.67</v>
      </c>
    </row>
    <row r="600" spans="7:17" ht="12.75">
      <c r="G600" s="2">
        <v>7.68</v>
      </c>
      <c r="H600" s="28">
        <v>16418.15</v>
      </c>
      <c r="I600" s="28">
        <v>16828.6</v>
      </c>
      <c r="J600" s="2">
        <v>24.11</v>
      </c>
      <c r="K600" s="2">
        <v>195.79</v>
      </c>
      <c r="L600" s="2">
        <v>-1.83</v>
      </c>
      <c r="M600" s="2">
        <v>-0.23</v>
      </c>
      <c r="N600" s="2">
        <v>4</v>
      </c>
      <c r="O600" s="2">
        <v>8.72</v>
      </c>
      <c r="P600" s="2">
        <v>161</v>
      </c>
      <c r="Q600" s="2">
        <f t="shared" si="9"/>
        <v>7.68</v>
      </c>
    </row>
    <row r="601" spans="7:17" ht="12.75">
      <c r="G601" s="2">
        <v>7.69</v>
      </c>
      <c r="H601" s="28">
        <v>16441.67</v>
      </c>
      <c r="I601" s="28">
        <v>16852.71</v>
      </c>
      <c r="J601" s="2">
        <v>24.11</v>
      </c>
      <c r="K601" s="2">
        <v>195.93</v>
      </c>
      <c r="L601" s="2">
        <v>-1.83</v>
      </c>
      <c r="M601" s="2">
        <v>-0.23</v>
      </c>
      <c r="N601" s="2">
        <v>4.01</v>
      </c>
      <c r="O601" s="2">
        <v>8.72</v>
      </c>
      <c r="P601" s="2">
        <v>160.89</v>
      </c>
      <c r="Q601" s="2">
        <f t="shared" si="9"/>
        <v>7.69</v>
      </c>
    </row>
    <row r="602" spans="7:17" ht="12.75">
      <c r="G602" s="2">
        <v>7.7</v>
      </c>
      <c r="H602" s="28">
        <v>16465.19</v>
      </c>
      <c r="I602" s="28">
        <v>16876.82</v>
      </c>
      <c r="J602" s="2">
        <v>24.12</v>
      </c>
      <c r="K602" s="2">
        <v>196.07</v>
      </c>
      <c r="L602" s="2">
        <v>-1.82</v>
      </c>
      <c r="M602" s="2">
        <v>-0.22</v>
      </c>
      <c r="N602" s="2">
        <v>4.01</v>
      </c>
      <c r="O602" s="2">
        <v>8.72</v>
      </c>
      <c r="P602" s="2">
        <v>160.77</v>
      </c>
      <c r="Q602" s="2">
        <f t="shared" si="9"/>
        <v>7.7</v>
      </c>
    </row>
    <row r="603" spans="7:17" ht="12.75">
      <c r="G603" s="2">
        <v>7.71</v>
      </c>
      <c r="H603" s="28">
        <v>16488.72</v>
      </c>
      <c r="I603" s="28">
        <v>16900.94</v>
      </c>
      <c r="J603" s="2">
        <v>24.12</v>
      </c>
      <c r="K603" s="2">
        <v>196.21</v>
      </c>
      <c r="L603" s="2">
        <v>-1.82</v>
      </c>
      <c r="M603" s="2">
        <v>-0.21</v>
      </c>
      <c r="N603" s="2">
        <v>4.02</v>
      </c>
      <c r="O603" s="2">
        <v>8.72</v>
      </c>
      <c r="P603" s="2">
        <v>160.66</v>
      </c>
      <c r="Q603" s="2">
        <f t="shared" si="9"/>
        <v>7.71</v>
      </c>
    </row>
    <row r="604" spans="7:17" ht="12.75">
      <c r="G604" s="2">
        <v>7.72</v>
      </c>
      <c r="H604" s="28">
        <v>16512.25</v>
      </c>
      <c r="I604" s="28">
        <v>16925.06</v>
      </c>
      <c r="J604" s="2">
        <v>24.13</v>
      </c>
      <c r="K604" s="2">
        <v>196.34</v>
      </c>
      <c r="L604" s="2">
        <v>-1.82</v>
      </c>
      <c r="M604" s="2">
        <v>-0.21</v>
      </c>
      <c r="N604" s="2">
        <v>4.02</v>
      </c>
      <c r="O604" s="2">
        <v>8.72</v>
      </c>
      <c r="P604" s="2">
        <v>160.54</v>
      </c>
      <c r="Q604" s="2">
        <f t="shared" si="9"/>
        <v>7.72</v>
      </c>
    </row>
    <row r="605" spans="7:17" ht="12.75">
      <c r="G605" s="2">
        <v>7.73</v>
      </c>
      <c r="H605" s="28">
        <v>16535.79</v>
      </c>
      <c r="I605" s="28">
        <v>16949.18</v>
      </c>
      <c r="J605" s="2">
        <v>24.13</v>
      </c>
      <c r="K605" s="2">
        <v>196.48</v>
      </c>
      <c r="L605" s="2">
        <v>-1.82</v>
      </c>
      <c r="M605" s="2">
        <v>-0.2</v>
      </c>
      <c r="N605" s="2">
        <v>4.03</v>
      </c>
      <c r="O605" s="2">
        <v>8.72</v>
      </c>
      <c r="P605" s="2">
        <v>160.43</v>
      </c>
      <c r="Q605" s="2">
        <f t="shared" si="9"/>
        <v>7.73</v>
      </c>
    </row>
    <row r="606" spans="7:17" ht="12.75">
      <c r="G606" s="2">
        <v>7.74</v>
      </c>
      <c r="H606" s="28">
        <v>16559.33</v>
      </c>
      <c r="I606" s="28">
        <v>16973.31</v>
      </c>
      <c r="J606" s="2">
        <v>24.14</v>
      </c>
      <c r="K606" s="2">
        <v>196.62</v>
      </c>
      <c r="L606" s="2">
        <v>-1.82</v>
      </c>
      <c r="M606" s="2">
        <v>-0.19</v>
      </c>
      <c r="N606" s="2">
        <v>4.03</v>
      </c>
      <c r="O606" s="2">
        <v>8.72</v>
      </c>
      <c r="P606" s="2">
        <v>160.32</v>
      </c>
      <c r="Q606" s="2">
        <f t="shared" si="9"/>
        <v>7.74</v>
      </c>
    </row>
    <row r="607" spans="7:17" ht="12.75">
      <c r="G607" s="2">
        <v>7.75</v>
      </c>
      <c r="H607" s="28">
        <v>16582.88</v>
      </c>
      <c r="I607" s="28">
        <v>16997.45</v>
      </c>
      <c r="J607" s="2">
        <v>24.14</v>
      </c>
      <c r="K607" s="2">
        <v>196.76</v>
      </c>
      <c r="L607" s="2">
        <v>-1.81</v>
      </c>
      <c r="M607" s="2">
        <v>-0.18</v>
      </c>
      <c r="N607" s="2">
        <v>4.04</v>
      </c>
      <c r="O607" s="2">
        <v>8.72</v>
      </c>
      <c r="P607" s="2">
        <v>160.21</v>
      </c>
      <c r="Q607" s="2">
        <f t="shared" si="9"/>
        <v>7.75</v>
      </c>
    </row>
    <row r="608" spans="7:17" ht="12.75">
      <c r="G608" s="2">
        <v>7.76</v>
      </c>
      <c r="H608" s="28">
        <v>16606.43</v>
      </c>
      <c r="I608" s="28">
        <v>17021.59</v>
      </c>
      <c r="J608" s="2">
        <v>24.15</v>
      </c>
      <c r="K608" s="2">
        <v>196.9</v>
      </c>
      <c r="L608" s="2">
        <v>-1.81</v>
      </c>
      <c r="M608" s="2">
        <v>-0.18</v>
      </c>
      <c r="N608" s="2">
        <v>4.05</v>
      </c>
      <c r="O608" s="2">
        <v>8.72</v>
      </c>
      <c r="P608" s="2">
        <v>160.09</v>
      </c>
      <c r="Q608" s="2">
        <f t="shared" si="9"/>
        <v>7.76</v>
      </c>
    </row>
    <row r="609" spans="7:17" ht="12.75">
      <c r="G609" s="2">
        <v>7.77</v>
      </c>
      <c r="H609" s="28">
        <v>16629.99</v>
      </c>
      <c r="I609" s="28">
        <v>17045.74</v>
      </c>
      <c r="J609" s="2">
        <v>24.15</v>
      </c>
      <c r="K609" s="2">
        <v>197.04</v>
      </c>
      <c r="L609" s="2">
        <v>-1.81</v>
      </c>
      <c r="M609" s="2">
        <v>-0.17</v>
      </c>
      <c r="N609" s="2">
        <v>4.05</v>
      </c>
      <c r="O609" s="2">
        <v>8.72</v>
      </c>
      <c r="P609" s="2">
        <v>159.98</v>
      </c>
      <c r="Q609" s="2">
        <f t="shared" si="9"/>
        <v>7.77</v>
      </c>
    </row>
    <row r="610" spans="7:17" ht="12.75">
      <c r="G610" s="2">
        <v>7.78</v>
      </c>
      <c r="H610" s="28">
        <v>16653.55</v>
      </c>
      <c r="I610" s="28">
        <v>17069.89</v>
      </c>
      <c r="J610" s="2">
        <v>24.16</v>
      </c>
      <c r="K610" s="2">
        <v>197.18</v>
      </c>
      <c r="L610" s="2">
        <v>-1.81</v>
      </c>
      <c r="M610" s="2">
        <v>-0.16</v>
      </c>
      <c r="N610" s="2">
        <v>4.06</v>
      </c>
      <c r="O610" s="2">
        <v>8.72</v>
      </c>
      <c r="P610" s="2">
        <v>159.87</v>
      </c>
      <c r="Q610" s="2">
        <f t="shared" si="9"/>
        <v>7.78</v>
      </c>
    </row>
    <row r="611" spans="7:17" ht="12.75">
      <c r="G611" s="2">
        <v>7.79</v>
      </c>
      <c r="H611" s="28">
        <v>16677.11</v>
      </c>
      <c r="I611" s="28">
        <v>17094.04</v>
      </c>
      <c r="J611" s="2">
        <v>24.16</v>
      </c>
      <c r="K611" s="2">
        <v>197.32</v>
      </c>
      <c r="L611" s="2">
        <v>-1.8</v>
      </c>
      <c r="M611" s="2">
        <v>-0.16</v>
      </c>
      <c r="N611" s="2">
        <v>4.06</v>
      </c>
      <c r="O611" s="2">
        <v>8.72</v>
      </c>
      <c r="P611" s="2">
        <v>159.76</v>
      </c>
      <c r="Q611" s="2">
        <f t="shared" si="9"/>
        <v>7.79</v>
      </c>
    </row>
    <row r="612" spans="7:17" ht="12.75">
      <c r="G612" s="2">
        <v>7.8</v>
      </c>
      <c r="H612" s="28">
        <v>16700.69</v>
      </c>
      <c r="I612" s="28">
        <v>17118.2</v>
      </c>
      <c r="J612" s="2">
        <v>24.17</v>
      </c>
      <c r="K612" s="2">
        <v>197.46</v>
      </c>
      <c r="L612" s="2">
        <v>-1.8</v>
      </c>
      <c r="M612" s="2">
        <v>-0.15</v>
      </c>
      <c r="N612" s="2">
        <v>4.07</v>
      </c>
      <c r="O612" s="2">
        <v>8.72</v>
      </c>
      <c r="P612" s="2">
        <v>159.65</v>
      </c>
      <c r="Q612" s="2">
        <f t="shared" si="9"/>
        <v>7.8</v>
      </c>
    </row>
    <row r="613" spans="7:17" ht="12.75">
      <c r="G613" s="2">
        <v>7.81</v>
      </c>
      <c r="H613" s="28">
        <v>16724.26</v>
      </c>
      <c r="I613" s="28">
        <v>17142.37</v>
      </c>
      <c r="J613" s="2">
        <v>24.17</v>
      </c>
      <c r="K613" s="2">
        <v>197.6</v>
      </c>
      <c r="L613" s="2">
        <v>-1.8</v>
      </c>
      <c r="M613" s="2">
        <v>-0.14</v>
      </c>
      <c r="N613" s="2">
        <v>4.07</v>
      </c>
      <c r="O613" s="2">
        <v>8.72</v>
      </c>
      <c r="P613" s="2">
        <v>159.54</v>
      </c>
      <c r="Q613" s="2">
        <f t="shared" si="9"/>
        <v>7.81</v>
      </c>
    </row>
    <row r="614" spans="7:17" ht="12.75">
      <c r="G614" s="2">
        <v>7.82</v>
      </c>
      <c r="H614" s="28">
        <v>16747.84</v>
      </c>
      <c r="I614" s="28">
        <v>17166.54</v>
      </c>
      <c r="J614" s="2">
        <v>24.18</v>
      </c>
      <c r="K614" s="2">
        <v>197.74</v>
      </c>
      <c r="L614" s="2">
        <v>-1.8</v>
      </c>
      <c r="M614" s="2">
        <v>-0.13</v>
      </c>
      <c r="N614" s="2">
        <v>4.08</v>
      </c>
      <c r="O614" s="2">
        <v>8.72</v>
      </c>
      <c r="P614" s="2">
        <v>159.43</v>
      </c>
      <c r="Q614" s="2">
        <f t="shared" si="9"/>
        <v>7.82</v>
      </c>
    </row>
    <row r="615" spans="7:17" ht="12.75">
      <c r="G615" s="2">
        <v>7.83</v>
      </c>
      <c r="H615" s="28">
        <v>16771.43</v>
      </c>
      <c r="I615" s="28">
        <v>17190.71</v>
      </c>
      <c r="J615" s="2">
        <v>24.18</v>
      </c>
      <c r="K615" s="2">
        <v>197.88</v>
      </c>
      <c r="L615" s="2">
        <v>-1.79</v>
      </c>
      <c r="M615" s="2">
        <v>-0.13</v>
      </c>
      <c r="N615" s="2">
        <v>4.08</v>
      </c>
      <c r="O615" s="2">
        <v>8.72</v>
      </c>
      <c r="P615" s="2">
        <v>159.32</v>
      </c>
      <c r="Q615" s="2">
        <f t="shared" si="9"/>
        <v>7.83</v>
      </c>
    </row>
    <row r="616" spans="7:17" ht="12.75">
      <c r="G616" s="2">
        <v>7.84</v>
      </c>
      <c r="H616" s="28">
        <v>16795.02</v>
      </c>
      <c r="I616" s="28">
        <v>17214.89</v>
      </c>
      <c r="J616" s="2">
        <v>24.19</v>
      </c>
      <c r="K616" s="2">
        <v>198.02</v>
      </c>
      <c r="L616" s="2">
        <v>-1.79</v>
      </c>
      <c r="M616" s="2">
        <v>-0.12</v>
      </c>
      <c r="N616" s="2">
        <v>4.09</v>
      </c>
      <c r="O616" s="2">
        <v>8.72</v>
      </c>
      <c r="P616" s="2">
        <v>159.22</v>
      </c>
      <c r="Q616" s="2">
        <f t="shared" si="9"/>
        <v>7.84</v>
      </c>
    </row>
    <row r="617" spans="7:17" ht="12.75">
      <c r="G617" s="2">
        <v>7.85</v>
      </c>
      <c r="H617" s="28">
        <v>16818.61</v>
      </c>
      <c r="I617" s="28">
        <v>17239.08</v>
      </c>
      <c r="J617" s="2">
        <v>24.19</v>
      </c>
      <c r="K617" s="2">
        <v>198.16</v>
      </c>
      <c r="L617" s="2">
        <v>-1.79</v>
      </c>
      <c r="M617" s="2">
        <v>-0.11</v>
      </c>
      <c r="N617" s="2">
        <v>4.09</v>
      </c>
      <c r="O617" s="2">
        <v>8.72</v>
      </c>
      <c r="P617" s="2">
        <v>159.11</v>
      </c>
      <c r="Q617" s="2">
        <f t="shared" si="9"/>
        <v>7.85</v>
      </c>
    </row>
    <row r="618" spans="7:17" ht="12.75">
      <c r="G618" s="2">
        <v>7.86</v>
      </c>
      <c r="H618" s="28">
        <v>16842.21</v>
      </c>
      <c r="I618" s="28">
        <v>17263.27</v>
      </c>
      <c r="J618" s="2">
        <v>24.2</v>
      </c>
      <c r="K618" s="2">
        <v>198.31</v>
      </c>
      <c r="L618" s="2">
        <v>-1.79</v>
      </c>
      <c r="M618" s="2">
        <v>-0.11</v>
      </c>
      <c r="N618" s="2">
        <v>4.1</v>
      </c>
      <c r="O618" s="2">
        <v>8.72</v>
      </c>
      <c r="P618" s="2">
        <v>159</v>
      </c>
      <c r="Q618" s="2">
        <f t="shared" si="9"/>
        <v>7.86</v>
      </c>
    </row>
    <row r="619" spans="7:17" ht="12.75">
      <c r="G619" s="2">
        <v>7.87</v>
      </c>
      <c r="H619" s="28">
        <v>16865.82</v>
      </c>
      <c r="I619" s="28">
        <v>17287.46</v>
      </c>
      <c r="J619" s="2">
        <v>24.2</v>
      </c>
      <c r="K619" s="2">
        <v>198.45</v>
      </c>
      <c r="L619" s="2">
        <v>-1.79</v>
      </c>
      <c r="M619" s="2">
        <v>-0.1</v>
      </c>
      <c r="N619" s="2">
        <v>4.1</v>
      </c>
      <c r="O619" s="2">
        <v>8.72</v>
      </c>
      <c r="P619" s="2">
        <v>158.89</v>
      </c>
      <c r="Q619" s="2">
        <f t="shared" si="9"/>
        <v>7.87</v>
      </c>
    </row>
    <row r="620" spans="7:17" ht="12.75">
      <c r="G620" s="2">
        <v>7.88</v>
      </c>
      <c r="H620" s="28">
        <v>16889.43</v>
      </c>
      <c r="I620" s="28">
        <v>17311.66</v>
      </c>
      <c r="J620" s="2">
        <v>24.21</v>
      </c>
      <c r="K620" s="2">
        <v>198.59</v>
      </c>
      <c r="L620" s="2">
        <v>-1.78</v>
      </c>
      <c r="M620" s="2">
        <v>-0.09</v>
      </c>
      <c r="N620" s="2">
        <v>4.11</v>
      </c>
      <c r="O620" s="2">
        <v>8.72</v>
      </c>
      <c r="P620" s="2">
        <v>158.79</v>
      </c>
      <c r="Q620" s="2">
        <f t="shared" si="9"/>
        <v>7.88</v>
      </c>
    </row>
    <row r="621" spans="7:17" ht="12.75">
      <c r="G621" s="2">
        <v>7.89</v>
      </c>
      <c r="H621" s="28">
        <v>16913.04</v>
      </c>
      <c r="I621" s="28">
        <v>17335.87</v>
      </c>
      <c r="J621" s="2">
        <v>24.21</v>
      </c>
      <c r="K621" s="2">
        <v>198.73</v>
      </c>
      <c r="L621" s="2">
        <v>-1.78</v>
      </c>
      <c r="M621" s="2">
        <v>-0.08</v>
      </c>
      <c r="N621" s="2">
        <v>4.11</v>
      </c>
      <c r="O621" s="2">
        <v>8.72</v>
      </c>
      <c r="P621" s="2">
        <v>158.68</v>
      </c>
      <c r="Q621" s="2">
        <f t="shared" si="9"/>
        <v>7.89</v>
      </c>
    </row>
    <row r="622" spans="7:17" ht="12.75">
      <c r="G622" s="2">
        <v>7.9</v>
      </c>
      <c r="H622" s="28">
        <v>16936.66</v>
      </c>
      <c r="I622" s="28">
        <v>17360.08</v>
      </c>
      <c r="J622" s="2">
        <v>24.22</v>
      </c>
      <c r="K622" s="2">
        <v>198.88</v>
      </c>
      <c r="L622" s="2">
        <v>-1.78</v>
      </c>
      <c r="M622" s="2">
        <v>-0.08</v>
      </c>
      <c r="N622" s="2">
        <v>4.12</v>
      </c>
      <c r="O622" s="2">
        <v>8.72</v>
      </c>
      <c r="P622" s="2">
        <v>158.57</v>
      </c>
      <c r="Q622" s="2">
        <f t="shared" si="9"/>
        <v>7.9</v>
      </c>
    </row>
    <row r="623" spans="7:17" ht="12.75">
      <c r="G623" s="2">
        <v>7.91</v>
      </c>
      <c r="H623" s="28">
        <v>16960.29</v>
      </c>
      <c r="I623" s="28">
        <v>17384.29</v>
      </c>
      <c r="J623" s="2">
        <v>24.22</v>
      </c>
      <c r="K623" s="2">
        <v>199.02</v>
      </c>
      <c r="L623" s="2">
        <v>-1.78</v>
      </c>
      <c r="M623" s="2">
        <v>-0.07</v>
      </c>
      <c r="N623" s="2">
        <v>4.12</v>
      </c>
      <c r="O623" s="2">
        <v>8.72</v>
      </c>
      <c r="P623" s="2">
        <v>158.47</v>
      </c>
      <c r="Q623" s="2">
        <f t="shared" si="9"/>
        <v>7.91</v>
      </c>
    </row>
    <row r="624" spans="7:17" ht="12.75">
      <c r="G624" s="2">
        <v>7.92</v>
      </c>
      <c r="H624" s="28">
        <v>16983.92</v>
      </c>
      <c r="I624" s="28">
        <v>17408.51</v>
      </c>
      <c r="J624" s="2">
        <v>24.23</v>
      </c>
      <c r="K624" s="2">
        <v>199.16</v>
      </c>
      <c r="L624" s="2">
        <v>-1.77</v>
      </c>
      <c r="M624" s="2">
        <v>-0.06</v>
      </c>
      <c r="N624" s="2">
        <v>4.13</v>
      </c>
      <c r="O624" s="2">
        <v>8.72</v>
      </c>
      <c r="P624" s="2">
        <v>158.36</v>
      </c>
      <c r="Q624" s="2">
        <f t="shared" si="9"/>
        <v>7.92</v>
      </c>
    </row>
    <row r="625" spans="7:17" ht="12.75">
      <c r="G625" s="2">
        <v>7.93</v>
      </c>
      <c r="H625" s="28">
        <v>17007.55</v>
      </c>
      <c r="I625" s="28">
        <v>17432.74</v>
      </c>
      <c r="J625" s="2">
        <v>24.23</v>
      </c>
      <c r="K625" s="2">
        <v>199.31</v>
      </c>
      <c r="L625" s="2">
        <v>-1.77</v>
      </c>
      <c r="M625" s="2">
        <v>-0.05</v>
      </c>
      <c r="N625" s="2">
        <v>4.13</v>
      </c>
      <c r="O625" s="2">
        <v>8.72</v>
      </c>
      <c r="P625" s="2">
        <v>158.26</v>
      </c>
      <c r="Q625" s="2">
        <f t="shared" si="9"/>
        <v>7.93</v>
      </c>
    </row>
    <row r="626" spans="7:17" ht="12.75">
      <c r="G626" s="2">
        <v>7.94</v>
      </c>
      <c r="H626" s="28">
        <v>17031.19</v>
      </c>
      <c r="I626" s="28">
        <v>17456.97</v>
      </c>
      <c r="J626" s="2">
        <v>24.24</v>
      </c>
      <c r="K626" s="2">
        <v>199.45</v>
      </c>
      <c r="L626" s="2">
        <v>-1.77</v>
      </c>
      <c r="M626" s="2">
        <v>-0.05</v>
      </c>
      <c r="N626" s="2">
        <v>4.14</v>
      </c>
      <c r="O626" s="2">
        <v>8.72</v>
      </c>
      <c r="P626" s="2">
        <v>158.16</v>
      </c>
      <c r="Q626" s="2">
        <f t="shared" si="9"/>
        <v>7.94</v>
      </c>
    </row>
    <row r="627" spans="7:17" ht="12.75">
      <c r="G627" s="2">
        <v>7.95</v>
      </c>
      <c r="H627" s="28">
        <v>17054.83</v>
      </c>
      <c r="I627" s="28">
        <v>17481.21</v>
      </c>
      <c r="J627" s="2">
        <v>24.24</v>
      </c>
      <c r="K627" s="2">
        <v>199.59</v>
      </c>
      <c r="L627" s="2">
        <v>-1.77</v>
      </c>
      <c r="M627" s="2">
        <v>-0.04</v>
      </c>
      <c r="N627" s="2">
        <v>4.14</v>
      </c>
      <c r="O627" s="2">
        <v>8.72</v>
      </c>
      <c r="P627" s="2">
        <v>158.05</v>
      </c>
      <c r="Q627" s="2">
        <f t="shared" si="9"/>
        <v>7.95</v>
      </c>
    </row>
    <row r="628" spans="7:17" ht="12.75">
      <c r="G628" s="2">
        <v>7.96</v>
      </c>
      <c r="H628" s="28">
        <v>17078.48</v>
      </c>
      <c r="I628" s="28">
        <v>17505.45</v>
      </c>
      <c r="J628" s="2">
        <v>24.25</v>
      </c>
      <c r="K628" s="2">
        <v>199.74</v>
      </c>
      <c r="L628" s="2">
        <v>-1.76</v>
      </c>
      <c r="M628" s="2">
        <v>-0.03</v>
      </c>
      <c r="N628" s="2">
        <v>4.15</v>
      </c>
      <c r="O628" s="2">
        <v>8.72</v>
      </c>
      <c r="P628" s="2">
        <v>157.95</v>
      </c>
      <c r="Q628" s="2">
        <f t="shared" si="9"/>
        <v>7.96</v>
      </c>
    </row>
    <row r="629" spans="7:17" ht="12.75">
      <c r="G629" s="2">
        <v>7.97</v>
      </c>
      <c r="H629" s="28">
        <v>17102.14</v>
      </c>
      <c r="I629" s="28">
        <v>17529.69</v>
      </c>
      <c r="J629" s="2">
        <v>24.25</v>
      </c>
      <c r="K629" s="2">
        <v>199.88</v>
      </c>
      <c r="L629" s="2">
        <v>-1.76</v>
      </c>
      <c r="M629" s="2">
        <v>-0.02</v>
      </c>
      <c r="N629" s="2">
        <v>4.15</v>
      </c>
      <c r="O629" s="2">
        <v>8.72</v>
      </c>
      <c r="P629" s="2">
        <v>157.85</v>
      </c>
      <c r="Q629" s="2">
        <f t="shared" si="9"/>
        <v>7.97</v>
      </c>
    </row>
    <row r="630" spans="7:17" ht="12.75">
      <c r="G630" s="2">
        <v>7.98</v>
      </c>
      <c r="H630" s="28">
        <v>17125.8</v>
      </c>
      <c r="I630" s="28">
        <v>17553.94</v>
      </c>
      <c r="J630" s="2">
        <v>24.26</v>
      </c>
      <c r="K630" s="2">
        <v>200.03</v>
      </c>
      <c r="L630" s="2">
        <v>-1.76</v>
      </c>
      <c r="M630" s="2">
        <v>-0.02</v>
      </c>
      <c r="N630" s="2">
        <v>4.16</v>
      </c>
      <c r="O630" s="2">
        <v>8.72</v>
      </c>
      <c r="P630" s="2">
        <v>157.74</v>
      </c>
      <c r="Q630" s="2">
        <f t="shared" si="9"/>
        <v>7.98</v>
      </c>
    </row>
    <row r="631" spans="7:17" ht="12.75">
      <c r="G631" s="2">
        <v>7.99</v>
      </c>
      <c r="H631" s="28">
        <v>17149.46</v>
      </c>
      <c r="I631" s="28">
        <v>17578.2</v>
      </c>
      <c r="J631" s="2">
        <v>24.26</v>
      </c>
      <c r="K631" s="2">
        <v>200.17</v>
      </c>
      <c r="L631" s="2">
        <v>-1.76</v>
      </c>
      <c r="M631" s="2">
        <v>-0.01</v>
      </c>
      <c r="N631" s="2">
        <v>4.16</v>
      </c>
      <c r="O631" s="2">
        <v>8.72</v>
      </c>
      <c r="P631" s="2">
        <v>157.64</v>
      </c>
      <c r="Q631" s="2">
        <f t="shared" si="9"/>
        <v>7.99</v>
      </c>
    </row>
    <row r="632" spans="7:17" ht="12.75">
      <c r="G632" s="2">
        <v>8</v>
      </c>
      <c r="H632" s="28">
        <v>17173.13</v>
      </c>
      <c r="I632" s="28">
        <v>17602.46</v>
      </c>
      <c r="J632" s="2">
        <v>24.27</v>
      </c>
      <c r="K632" s="2">
        <v>200.32</v>
      </c>
      <c r="L632" s="2">
        <v>-1.75</v>
      </c>
      <c r="M632" s="2">
        <v>0</v>
      </c>
      <c r="N632" s="2">
        <v>4.17</v>
      </c>
      <c r="O632" s="2">
        <v>8.72</v>
      </c>
      <c r="P632" s="2">
        <v>157.54</v>
      </c>
      <c r="Q632" s="2">
        <f t="shared" si="9"/>
        <v>8</v>
      </c>
    </row>
    <row r="633" spans="7:17" ht="12.75">
      <c r="G633" s="2">
        <v>8.01</v>
      </c>
      <c r="H633" s="28">
        <v>17196.81</v>
      </c>
      <c r="I633" s="28">
        <v>17626.73</v>
      </c>
      <c r="J633" s="2">
        <v>24.27</v>
      </c>
      <c r="K633" s="2">
        <v>200.46</v>
      </c>
      <c r="L633" s="2">
        <v>-1.75</v>
      </c>
      <c r="M633" s="2">
        <v>0</v>
      </c>
      <c r="N633" s="2">
        <v>4.17</v>
      </c>
      <c r="O633" s="2">
        <v>8.72</v>
      </c>
      <c r="P633" s="2">
        <v>157.44</v>
      </c>
      <c r="Q633" s="2">
        <f t="shared" si="9"/>
        <v>8.01</v>
      </c>
    </row>
    <row r="634" spans="7:17" ht="12.75">
      <c r="G634" s="2">
        <v>8.02</v>
      </c>
      <c r="H634" s="28">
        <v>17220.49</v>
      </c>
      <c r="I634" s="28">
        <v>17651</v>
      </c>
      <c r="J634" s="2">
        <v>24.28</v>
      </c>
      <c r="K634" s="2">
        <v>200.61</v>
      </c>
      <c r="L634" s="2">
        <v>-1.75</v>
      </c>
      <c r="M634" s="2">
        <v>0.01</v>
      </c>
      <c r="N634" s="2">
        <v>4.18</v>
      </c>
      <c r="O634" s="2">
        <v>8.72</v>
      </c>
      <c r="P634" s="2">
        <v>157.34</v>
      </c>
      <c r="Q634" s="2">
        <f t="shared" si="9"/>
        <v>8.02</v>
      </c>
    </row>
    <row r="635" spans="7:17" ht="12.75">
      <c r="G635" s="2">
        <v>8.03</v>
      </c>
      <c r="H635" s="28">
        <v>17244.17</v>
      </c>
      <c r="I635" s="28">
        <v>17675.28</v>
      </c>
      <c r="J635" s="2">
        <v>24.28</v>
      </c>
      <c r="K635" s="2">
        <v>200.75</v>
      </c>
      <c r="L635" s="2">
        <v>-1.75</v>
      </c>
      <c r="M635" s="2">
        <v>0.02</v>
      </c>
      <c r="N635" s="2">
        <v>4.18</v>
      </c>
      <c r="O635" s="2">
        <v>8.72</v>
      </c>
      <c r="P635" s="2">
        <v>157.24</v>
      </c>
      <c r="Q635" s="2">
        <f t="shared" si="9"/>
        <v>8.03</v>
      </c>
    </row>
    <row r="636" spans="7:17" ht="12.75">
      <c r="G636" s="2">
        <v>8.04</v>
      </c>
      <c r="H636" s="28">
        <v>17267.86</v>
      </c>
      <c r="I636" s="28">
        <v>17699.56</v>
      </c>
      <c r="J636" s="2">
        <v>24.29</v>
      </c>
      <c r="K636" s="2">
        <v>200.9</v>
      </c>
      <c r="L636" s="2">
        <v>-1.74</v>
      </c>
      <c r="M636" s="2">
        <v>0.03</v>
      </c>
      <c r="N636" s="2">
        <v>4.19</v>
      </c>
      <c r="O636" s="2">
        <v>8.72</v>
      </c>
      <c r="P636" s="2">
        <v>157.14</v>
      </c>
      <c r="Q636" s="2">
        <f t="shared" si="9"/>
        <v>8.04</v>
      </c>
    </row>
    <row r="637" spans="7:17" ht="12.75">
      <c r="G637" s="2">
        <v>8.05</v>
      </c>
      <c r="H637" s="28">
        <v>17291.56</v>
      </c>
      <c r="I637" s="28">
        <v>17723.85</v>
      </c>
      <c r="J637" s="2">
        <v>24.29</v>
      </c>
      <c r="K637" s="2">
        <v>201.05</v>
      </c>
      <c r="L637" s="2">
        <v>-1.74</v>
      </c>
      <c r="M637" s="2">
        <v>0.03</v>
      </c>
      <c r="N637" s="2">
        <v>4.19</v>
      </c>
      <c r="O637" s="2">
        <v>8.72</v>
      </c>
      <c r="P637" s="2">
        <v>157.04</v>
      </c>
      <c r="Q637" s="2">
        <f t="shared" si="9"/>
        <v>8.05</v>
      </c>
    </row>
    <row r="638" spans="7:17" ht="12.75">
      <c r="G638" s="2">
        <v>8.06</v>
      </c>
      <c r="H638" s="28">
        <v>17315.26</v>
      </c>
      <c r="I638" s="28">
        <v>17748.14</v>
      </c>
      <c r="J638" s="2">
        <v>24.3</v>
      </c>
      <c r="K638" s="2">
        <v>201.19</v>
      </c>
      <c r="L638" s="2">
        <v>-1.74</v>
      </c>
      <c r="M638" s="2">
        <v>0.04</v>
      </c>
      <c r="N638" s="2">
        <v>4.2</v>
      </c>
      <c r="O638" s="2">
        <v>8.72</v>
      </c>
      <c r="P638" s="2">
        <v>156.94</v>
      </c>
      <c r="Q638" s="2">
        <f t="shared" si="9"/>
        <v>8.06</v>
      </c>
    </row>
    <row r="639" spans="7:17" ht="12.75">
      <c r="G639" s="2">
        <v>8.07</v>
      </c>
      <c r="H639" s="28">
        <v>17338.97</v>
      </c>
      <c r="I639" s="28">
        <v>17772.44</v>
      </c>
      <c r="J639" s="2">
        <v>24.3</v>
      </c>
      <c r="K639" s="2">
        <v>201.34</v>
      </c>
      <c r="L639" s="2">
        <v>-1.74</v>
      </c>
      <c r="M639" s="2">
        <v>0.05</v>
      </c>
      <c r="N639" s="2">
        <v>4.21</v>
      </c>
      <c r="O639" s="2">
        <v>8.72</v>
      </c>
      <c r="P639" s="2">
        <v>156.84</v>
      </c>
      <c r="Q639" s="2">
        <f t="shared" si="9"/>
        <v>8.07</v>
      </c>
    </row>
    <row r="640" spans="7:17" ht="12.75">
      <c r="G640" s="2">
        <v>8.08</v>
      </c>
      <c r="H640" s="28">
        <v>17362.68</v>
      </c>
      <c r="I640" s="28">
        <v>17796.74</v>
      </c>
      <c r="J640" s="2">
        <v>24.31</v>
      </c>
      <c r="K640" s="2">
        <v>201.49</v>
      </c>
      <c r="L640" s="2">
        <v>-1.73</v>
      </c>
      <c r="M640" s="2">
        <v>0.06</v>
      </c>
      <c r="N640" s="2">
        <v>4.21</v>
      </c>
      <c r="O640" s="2">
        <v>8.72</v>
      </c>
      <c r="P640" s="2">
        <v>156.74</v>
      </c>
      <c r="Q640" s="2">
        <f t="shared" si="9"/>
        <v>8.08</v>
      </c>
    </row>
    <row r="641" spans="7:17" ht="12.75">
      <c r="G641" s="2">
        <v>8.09</v>
      </c>
      <c r="H641" s="28">
        <v>17386.39</v>
      </c>
      <c r="I641" s="28">
        <v>17821.05</v>
      </c>
      <c r="J641" s="2">
        <v>24.31</v>
      </c>
      <c r="K641" s="2">
        <v>201.63</v>
      </c>
      <c r="L641" s="2">
        <v>-1.73</v>
      </c>
      <c r="M641" s="2">
        <v>0.06</v>
      </c>
      <c r="N641" s="2">
        <v>4.22</v>
      </c>
      <c r="O641" s="2">
        <v>8.72</v>
      </c>
      <c r="P641" s="2">
        <v>156.64</v>
      </c>
      <c r="Q641" s="2">
        <f t="shared" si="9"/>
        <v>8.09</v>
      </c>
    </row>
    <row r="642" spans="7:17" ht="12.75">
      <c r="G642" s="2">
        <v>8.1</v>
      </c>
      <c r="H642" s="28">
        <v>17410.11</v>
      </c>
      <c r="I642" s="28">
        <v>17845.37</v>
      </c>
      <c r="J642" s="2">
        <v>24.32</v>
      </c>
      <c r="K642" s="2">
        <v>201.78</v>
      </c>
      <c r="L642" s="2">
        <v>-1.73</v>
      </c>
      <c r="M642" s="2">
        <v>0.07</v>
      </c>
      <c r="N642" s="2">
        <v>4.22</v>
      </c>
      <c r="O642" s="2">
        <v>8.72</v>
      </c>
      <c r="P642" s="2">
        <v>156.55</v>
      </c>
      <c r="Q642" s="2">
        <f t="shared" si="9"/>
        <v>8.1</v>
      </c>
    </row>
    <row r="643" spans="7:17" ht="12.75">
      <c r="G643" s="2">
        <v>8.11</v>
      </c>
      <c r="H643" s="28">
        <v>17433.84</v>
      </c>
      <c r="I643" s="28">
        <v>17869.69</v>
      </c>
      <c r="J643" s="2">
        <v>24.33</v>
      </c>
      <c r="K643" s="2">
        <v>201.93</v>
      </c>
      <c r="L643" s="2">
        <v>-1.73</v>
      </c>
      <c r="M643" s="2">
        <v>0.08</v>
      </c>
      <c r="N643" s="2">
        <v>4.23</v>
      </c>
      <c r="O643" s="2">
        <v>8.72</v>
      </c>
      <c r="P643" s="2">
        <v>156.45</v>
      </c>
      <c r="Q643" s="2">
        <f aca="true" t="shared" si="10" ref="Q643:Q706">G643</f>
        <v>8.11</v>
      </c>
    </row>
    <row r="644" spans="7:17" ht="12.75">
      <c r="G644" s="2">
        <v>8.12</v>
      </c>
      <c r="H644" s="28">
        <v>17457.57</v>
      </c>
      <c r="I644" s="28">
        <v>17894.01</v>
      </c>
      <c r="J644" s="2">
        <v>24.33</v>
      </c>
      <c r="K644" s="2">
        <v>202.08</v>
      </c>
      <c r="L644" s="2">
        <v>-1.72</v>
      </c>
      <c r="M644" s="2">
        <v>0.09</v>
      </c>
      <c r="N644" s="2">
        <v>4.23</v>
      </c>
      <c r="O644" s="2">
        <v>8.72</v>
      </c>
      <c r="P644" s="2">
        <v>156.35</v>
      </c>
      <c r="Q644" s="2">
        <f t="shared" si="10"/>
        <v>8.12</v>
      </c>
    </row>
    <row r="645" spans="7:17" ht="12.75">
      <c r="G645" s="2">
        <v>8.13</v>
      </c>
      <c r="H645" s="28">
        <v>17481.31</v>
      </c>
      <c r="I645" s="28">
        <v>17918.34</v>
      </c>
      <c r="J645" s="2">
        <v>24.34</v>
      </c>
      <c r="K645" s="2">
        <v>202.23</v>
      </c>
      <c r="L645" s="2">
        <v>-1.72</v>
      </c>
      <c r="M645" s="2">
        <v>0.09</v>
      </c>
      <c r="N645" s="2">
        <v>4.24</v>
      </c>
      <c r="O645" s="2">
        <v>8.72</v>
      </c>
      <c r="P645" s="2">
        <v>156.25</v>
      </c>
      <c r="Q645" s="2">
        <f t="shared" si="10"/>
        <v>8.13</v>
      </c>
    </row>
    <row r="646" spans="7:17" ht="12.75">
      <c r="G646" s="2">
        <v>8.14</v>
      </c>
      <c r="H646" s="28">
        <v>17505.05</v>
      </c>
      <c r="I646" s="28">
        <v>17942.68</v>
      </c>
      <c r="J646" s="2">
        <v>24.34</v>
      </c>
      <c r="K646" s="2">
        <v>202.38</v>
      </c>
      <c r="L646" s="2">
        <v>-1.72</v>
      </c>
      <c r="M646" s="2">
        <v>0.1</v>
      </c>
      <c r="N646" s="2">
        <v>4.24</v>
      </c>
      <c r="O646" s="2">
        <v>8.72</v>
      </c>
      <c r="P646" s="2">
        <v>156.16</v>
      </c>
      <c r="Q646" s="2">
        <f t="shared" si="10"/>
        <v>8.14</v>
      </c>
    </row>
    <row r="647" spans="7:17" ht="12.75">
      <c r="G647" s="2">
        <v>8.15</v>
      </c>
      <c r="H647" s="28">
        <v>17528.8</v>
      </c>
      <c r="I647" s="28">
        <v>17967.02</v>
      </c>
      <c r="J647" s="2">
        <v>24.35</v>
      </c>
      <c r="K647" s="2">
        <v>202.52</v>
      </c>
      <c r="L647" s="2">
        <v>-1.72</v>
      </c>
      <c r="M647" s="2">
        <v>0.11</v>
      </c>
      <c r="N647" s="2">
        <v>4.25</v>
      </c>
      <c r="O647" s="2">
        <v>8.72</v>
      </c>
      <c r="P647" s="2">
        <v>156.06</v>
      </c>
      <c r="Q647" s="2">
        <f t="shared" si="10"/>
        <v>8.15</v>
      </c>
    </row>
    <row r="648" spans="7:17" ht="12.75">
      <c r="G648" s="2">
        <v>8.16</v>
      </c>
      <c r="H648" s="28">
        <v>17552.55</v>
      </c>
      <c r="I648" s="28">
        <v>17991.37</v>
      </c>
      <c r="J648" s="2">
        <v>24.35</v>
      </c>
      <c r="K648" s="2">
        <v>202.67</v>
      </c>
      <c r="L648" s="2">
        <v>-1.72</v>
      </c>
      <c r="M648" s="2">
        <v>0.12</v>
      </c>
      <c r="N648" s="2">
        <v>4.25</v>
      </c>
      <c r="O648" s="2">
        <v>8.72</v>
      </c>
      <c r="P648" s="2">
        <v>155.97</v>
      </c>
      <c r="Q648" s="2">
        <f t="shared" si="10"/>
        <v>8.16</v>
      </c>
    </row>
    <row r="649" spans="7:17" ht="12.75">
      <c r="G649" s="2">
        <v>8.17</v>
      </c>
      <c r="H649" s="28">
        <v>17576.31</v>
      </c>
      <c r="I649" s="28">
        <v>18015.72</v>
      </c>
      <c r="J649" s="2">
        <v>24.36</v>
      </c>
      <c r="K649" s="2">
        <v>202.82</v>
      </c>
      <c r="L649" s="2">
        <v>-1.71</v>
      </c>
      <c r="M649" s="2">
        <v>0.12</v>
      </c>
      <c r="N649" s="2">
        <v>4.26</v>
      </c>
      <c r="O649" s="2">
        <v>8.72</v>
      </c>
      <c r="P649" s="2">
        <v>155.87</v>
      </c>
      <c r="Q649" s="2">
        <f t="shared" si="10"/>
        <v>8.17</v>
      </c>
    </row>
    <row r="650" spans="7:17" ht="12.75">
      <c r="G650" s="2">
        <v>8.18</v>
      </c>
      <c r="H650" s="28">
        <v>17600.08</v>
      </c>
      <c r="I650" s="28">
        <v>18040.08</v>
      </c>
      <c r="J650" s="2">
        <v>24.36</v>
      </c>
      <c r="K650" s="2">
        <v>202.97</v>
      </c>
      <c r="L650" s="2">
        <v>-1.71</v>
      </c>
      <c r="M650" s="2">
        <v>0.13</v>
      </c>
      <c r="N650" s="2">
        <v>4.26</v>
      </c>
      <c r="O650" s="2">
        <v>8.72</v>
      </c>
      <c r="P650" s="2">
        <v>155.78</v>
      </c>
      <c r="Q650" s="2">
        <f t="shared" si="10"/>
        <v>8.18</v>
      </c>
    </row>
    <row r="651" spans="7:17" ht="12.75">
      <c r="G651" s="2">
        <v>8.19</v>
      </c>
      <c r="H651" s="28">
        <v>17623.85</v>
      </c>
      <c r="I651" s="28">
        <v>18064.44</v>
      </c>
      <c r="J651" s="2">
        <v>24.37</v>
      </c>
      <c r="K651" s="2">
        <v>203.12</v>
      </c>
      <c r="L651" s="2">
        <v>-1.71</v>
      </c>
      <c r="M651" s="2">
        <v>0.14</v>
      </c>
      <c r="N651" s="2">
        <v>4.27</v>
      </c>
      <c r="O651" s="2">
        <v>8.72</v>
      </c>
      <c r="P651" s="2">
        <v>155.68</v>
      </c>
      <c r="Q651" s="2">
        <f t="shared" si="10"/>
        <v>8.19</v>
      </c>
    </row>
    <row r="652" spans="7:17" ht="12.75">
      <c r="G652" s="2">
        <v>8.2</v>
      </c>
      <c r="H652" s="28">
        <v>17647.62</v>
      </c>
      <c r="I652" s="28">
        <v>18088.81</v>
      </c>
      <c r="J652" s="2">
        <v>24.37</v>
      </c>
      <c r="K652" s="2">
        <v>203.27</v>
      </c>
      <c r="L652" s="2">
        <v>-1.71</v>
      </c>
      <c r="M652" s="2">
        <v>0.15</v>
      </c>
      <c r="N652" s="2">
        <v>4.27</v>
      </c>
      <c r="O652" s="2">
        <v>8.72</v>
      </c>
      <c r="P652" s="2">
        <v>155.59</v>
      </c>
      <c r="Q652" s="2">
        <f t="shared" si="10"/>
        <v>8.2</v>
      </c>
    </row>
    <row r="653" spans="7:17" ht="12.75">
      <c r="G653" s="2">
        <v>8.21</v>
      </c>
      <c r="H653" s="28">
        <v>17671.4</v>
      </c>
      <c r="I653" s="28">
        <v>18113.19</v>
      </c>
      <c r="J653" s="2">
        <v>24.38</v>
      </c>
      <c r="K653" s="2">
        <v>203.42</v>
      </c>
      <c r="L653" s="2">
        <v>-1.7</v>
      </c>
      <c r="M653" s="2">
        <v>0.15</v>
      </c>
      <c r="N653" s="2">
        <v>4.28</v>
      </c>
      <c r="O653" s="2">
        <v>8.72</v>
      </c>
      <c r="P653" s="2">
        <v>155.5</v>
      </c>
      <c r="Q653" s="2">
        <f t="shared" si="10"/>
        <v>8.21</v>
      </c>
    </row>
    <row r="654" spans="7:17" ht="12.75">
      <c r="G654" s="2">
        <v>8.22</v>
      </c>
      <c r="H654" s="28">
        <v>17695.19</v>
      </c>
      <c r="I654" s="28">
        <v>18137.57</v>
      </c>
      <c r="J654" s="2">
        <v>24.39</v>
      </c>
      <c r="K654" s="2">
        <v>203.57</v>
      </c>
      <c r="L654" s="2">
        <v>-1.7</v>
      </c>
      <c r="M654" s="2">
        <v>0.16</v>
      </c>
      <c r="N654" s="2">
        <v>4.28</v>
      </c>
      <c r="O654" s="2">
        <v>8.72</v>
      </c>
      <c r="P654" s="2">
        <v>155.4</v>
      </c>
      <c r="Q654" s="2">
        <f t="shared" si="10"/>
        <v>8.22</v>
      </c>
    </row>
    <row r="655" spans="7:17" ht="12.75">
      <c r="G655" s="2">
        <v>8.23</v>
      </c>
      <c r="H655" s="28">
        <v>17718.98</v>
      </c>
      <c r="I655" s="28">
        <v>18161.95</v>
      </c>
      <c r="J655" s="2">
        <v>24.39</v>
      </c>
      <c r="K655" s="2">
        <v>203.72</v>
      </c>
      <c r="L655" s="2">
        <v>-1.7</v>
      </c>
      <c r="M655" s="2">
        <v>0.17</v>
      </c>
      <c r="N655" s="2">
        <v>4.29</v>
      </c>
      <c r="O655" s="2">
        <v>8.72</v>
      </c>
      <c r="P655" s="2">
        <v>155.31</v>
      </c>
      <c r="Q655" s="2">
        <f t="shared" si="10"/>
        <v>8.23</v>
      </c>
    </row>
    <row r="656" spans="7:17" ht="12.75">
      <c r="G656" s="2">
        <v>8.24</v>
      </c>
      <c r="H656" s="28">
        <v>17742.78</v>
      </c>
      <c r="I656" s="28">
        <v>18186.35</v>
      </c>
      <c r="J656" s="2">
        <v>24.4</v>
      </c>
      <c r="K656" s="2">
        <v>203.88</v>
      </c>
      <c r="L656" s="2">
        <v>-1.7</v>
      </c>
      <c r="M656" s="2">
        <v>0.18</v>
      </c>
      <c r="N656" s="2">
        <v>4.29</v>
      </c>
      <c r="O656" s="2">
        <v>8.73</v>
      </c>
      <c r="P656" s="2">
        <v>155.22</v>
      </c>
      <c r="Q656" s="2">
        <f t="shared" si="10"/>
        <v>8.24</v>
      </c>
    </row>
    <row r="657" spans="7:17" ht="12.75">
      <c r="G657" s="2">
        <v>8.25</v>
      </c>
      <c r="H657" s="28">
        <v>17766.58</v>
      </c>
      <c r="I657" s="28">
        <v>18210.74</v>
      </c>
      <c r="J657" s="2">
        <v>24.4</v>
      </c>
      <c r="K657" s="2">
        <v>204.03</v>
      </c>
      <c r="L657" s="2">
        <v>-1.69</v>
      </c>
      <c r="M657" s="2">
        <v>0.18</v>
      </c>
      <c r="N657" s="2">
        <v>4.3</v>
      </c>
      <c r="O657" s="2">
        <v>8.73</v>
      </c>
      <c r="P657" s="2">
        <v>155.13</v>
      </c>
      <c r="Q657" s="2">
        <f t="shared" si="10"/>
        <v>8.25</v>
      </c>
    </row>
    <row r="658" spans="7:17" ht="12.75">
      <c r="G658" s="2">
        <v>8.26</v>
      </c>
      <c r="H658" s="28">
        <v>17790.39</v>
      </c>
      <c r="I658" s="28">
        <v>18235.15</v>
      </c>
      <c r="J658" s="2">
        <v>24.41</v>
      </c>
      <c r="K658" s="2">
        <v>204.18</v>
      </c>
      <c r="L658" s="2">
        <v>-1.69</v>
      </c>
      <c r="M658" s="2">
        <v>0.19</v>
      </c>
      <c r="N658" s="2">
        <v>4.3</v>
      </c>
      <c r="O658" s="2">
        <v>8.73</v>
      </c>
      <c r="P658" s="2">
        <v>155.04</v>
      </c>
      <c r="Q658" s="2">
        <f t="shared" si="10"/>
        <v>8.26</v>
      </c>
    </row>
    <row r="659" spans="7:17" ht="12.75">
      <c r="G659" s="2">
        <v>8.27</v>
      </c>
      <c r="H659" s="28">
        <v>17814.2</v>
      </c>
      <c r="I659" s="28">
        <v>18259.55</v>
      </c>
      <c r="J659" s="2">
        <v>24.41</v>
      </c>
      <c r="K659" s="2">
        <v>204.33</v>
      </c>
      <c r="L659" s="2">
        <v>-1.69</v>
      </c>
      <c r="M659" s="2">
        <v>0.2</v>
      </c>
      <c r="N659" s="2">
        <v>4.31</v>
      </c>
      <c r="O659" s="2">
        <v>8.73</v>
      </c>
      <c r="P659" s="2">
        <v>154.94</v>
      </c>
      <c r="Q659" s="2">
        <f t="shared" si="10"/>
        <v>8.27</v>
      </c>
    </row>
    <row r="660" spans="7:17" ht="12.75">
      <c r="G660" s="2">
        <v>8.28</v>
      </c>
      <c r="H660" s="28">
        <v>17838.02</v>
      </c>
      <c r="I660" s="28">
        <v>18283.97</v>
      </c>
      <c r="J660" s="2">
        <v>24.42</v>
      </c>
      <c r="K660" s="2">
        <v>204.48</v>
      </c>
      <c r="L660" s="2">
        <v>-1.69</v>
      </c>
      <c r="M660" s="2">
        <v>0.21</v>
      </c>
      <c r="N660" s="2">
        <v>4.31</v>
      </c>
      <c r="O660" s="2">
        <v>8.73</v>
      </c>
      <c r="P660" s="2">
        <v>154.85</v>
      </c>
      <c r="Q660" s="2">
        <f t="shared" si="10"/>
        <v>8.28</v>
      </c>
    </row>
    <row r="661" spans="7:17" ht="12.75">
      <c r="G661" s="2">
        <v>8.29</v>
      </c>
      <c r="H661" s="28">
        <v>17861.84</v>
      </c>
      <c r="I661" s="28">
        <v>18308.39</v>
      </c>
      <c r="J661" s="2">
        <v>24.43</v>
      </c>
      <c r="K661" s="2">
        <v>204.63</v>
      </c>
      <c r="L661" s="2">
        <v>-1.68</v>
      </c>
      <c r="M661" s="2">
        <v>0.21</v>
      </c>
      <c r="N661" s="2">
        <v>4.32</v>
      </c>
      <c r="O661" s="2">
        <v>8.73</v>
      </c>
      <c r="P661" s="2">
        <v>154.76</v>
      </c>
      <c r="Q661" s="2">
        <f t="shared" si="10"/>
        <v>8.29</v>
      </c>
    </row>
    <row r="662" spans="7:17" ht="12.75">
      <c r="G662" s="2">
        <v>8.3</v>
      </c>
      <c r="H662" s="28">
        <v>17885.67</v>
      </c>
      <c r="I662" s="28">
        <v>18332.81</v>
      </c>
      <c r="J662" s="2">
        <v>24.43</v>
      </c>
      <c r="K662" s="2">
        <v>204.79</v>
      </c>
      <c r="L662" s="2">
        <v>-1.68</v>
      </c>
      <c r="M662" s="2">
        <v>0.22</v>
      </c>
      <c r="N662" s="2">
        <v>4.32</v>
      </c>
      <c r="O662" s="2">
        <v>8.73</v>
      </c>
      <c r="P662" s="2">
        <v>154.67</v>
      </c>
      <c r="Q662" s="2">
        <f t="shared" si="10"/>
        <v>8.3</v>
      </c>
    </row>
    <row r="663" spans="7:17" ht="12.75">
      <c r="G663" s="2">
        <v>8.31</v>
      </c>
      <c r="H663" s="28">
        <v>17909.51</v>
      </c>
      <c r="I663" s="28">
        <v>18357.25</v>
      </c>
      <c r="J663" s="2">
        <v>24.44</v>
      </c>
      <c r="K663" s="2">
        <v>204.94</v>
      </c>
      <c r="L663" s="2">
        <v>-1.68</v>
      </c>
      <c r="M663" s="2">
        <v>0.23</v>
      </c>
      <c r="N663" s="2">
        <v>4.33</v>
      </c>
      <c r="O663" s="2">
        <v>8.73</v>
      </c>
      <c r="P663" s="2">
        <v>154.58</v>
      </c>
      <c r="Q663" s="2">
        <f t="shared" si="10"/>
        <v>8.31</v>
      </c>
    </row>
    <row r="664" spans="7:17" ht="12.75">
      <c r="G664" s="2">
        <v>8.32</v>
      </c>
      <c r="H664" s="28">
        <v>17933.35</v>
      </c>
      <c r="I664" s="28">
        <v>18381.68</v>
      </c>
      <c r="J664" s="2">
        <v>24.44</v>
      </c>
      <c r="K664" s="2">
        <v>205.09</v>
      </c>
      <c r="L664" s="2">
        <v>-1.67</v>
      </c>
      <c r="M664" s="2">
        <v>0.24</v>
      </c>
      <c r="N664" s="2">
        <v>4.33</v>
      </c>
      <c r="O664" s="2">
        <v>8.73</v>
      </c>
      <c r="P664" s="2">
        <v>154.49</v>
      </c>
      <c r="Q664" s="2">
        <f t="shared" si="10"/>
        <v>8.32</v>
      </c>
    </row>
    <row r="665" spans="7:17" ht="12.75">
      <c r="G665" s="2">
        <v>8.33</v>
      </c>
      <c r="H665" s="28">
        <v>17957.2</v>
      </c>
      <c r="I665" s="28">
        <v>18406.13</v>
      </c>
      <c r="J665" s="2">
        <v>24.45</v>
      </c>
      <c r="K665" s="2">
        <v>205.25</v>
      </c>
      <c r="L665" s="2">
        <v>-1.67</v>
      </c>
      <c r="M665" s="2">
        <v>0.24</v>
      </c>
      <c r="N665" s="2">
        <v>4.34</v>
      </c>
      <c r="O665" s="2">
        <v>8.73</v>
      </c>
      <c r="P665" s="2">
        <v>154.41</v>
      </c>
      <c r="Q665" s="2">
        <f t="shared" si="10"/>
        <v>8.33</v>
      </c>
    </row>
    <row r="666" spans="7:17" ht="12.75">
      <c r="G666" s="2">
        <v>8.34</v>
      </c>
      <c r="H666" s="28">
        <v>17981.05</v>
      </c>
      <c r="I666" s="28">
        <v>18430.57</v>
      </c>
      <c r="J666" s="2">
        <v>24.45</v>
      </c>
      <c r="K666" s="2">
        <v>205.4</v>
      </c>
      <c r="L666" s="2">
        <v>-1.67</v>
      </c>
      <c r="M666" s="2">
        <v>0.25</v>
      </c>
      <c r="N666" s="2">
        <v>4.34</v>
      </c>
      <c r="O666" s="2">
        <v>8.73</v>
      </c>
      <c r="P666" s="2">
        <v>154.32</v>
      </c>
      <c r="Q666" s="2">
        <f t="shared" si="10"/>
        <v>8.34</v>
      </c>
    </row>
    <row r="667" spans="7:17" ht="12.75">
      <c r="G667" s="2">
        <v>8.35</v>
      </c>
      <c r="H667" s="28">
        <v>18004.91</v>
      </c>
      <c r="I667" s="28">
        <v>18455.03</v>
      </c>
      <c r="J667" s="2">
        <v>24.46</v>
      </c>
      <c r="K667" s="2">
        <v>205.55</v>
      </c>
      <c r="L667" s="2">
        <v>-1.67</v>
      </c>
      <c r="M667" s="2">
        <v>0.26</v>
      </c>
      <c r="N667" s="2">
        <v>4.35</v>
      </c>
      <c r="O667" s="2">
        <v>8.73</v>
      </c>
      <c r="P667" s="2">
        <v>154.23</v>
      </c>
      <c r="Q667" s="2">
        <f t="shared" si="10"/>
        <v>8.35</v>
      </c>
    </row>
    <row r="668" spans="7:17" ht="12.75">
      <c r="G668" s="2">
        <v>8.36</v>
      </c>
      <c r="H668" s="28">
        <v>18028.77</v>
      </c>
      <c r="I668" s="28">
        <v>18479.49</v>
      </c>
      <c r="J668" s="2">
        <v>24.47</v>
      </c>
      <c r="K668" s="2">
        <v>205.71</v>
      </c>
      <c r="L668" s="2">
        <v>-1.66</v>
      </c>
      <c r="M668" s="2">
        <v>0.27</v>
      </c>
      <c r="N668" s="2">
        <v>4.35</v>
      </c>
      <c r="O668" s="2">
        <v>8.73</v>
      </c>
      <c r="P668" s="2">
        <v>154.14</v>
      </c>
      <c r="Q668" s="2">
        <f t="shared" si="10"/>
        <v>8.36</v>
      </c>
    </row>
    <row r="669" spans="7:17" ht="12.75">
      <c r="G669" s="2">
        <v>8.37</v>
      </c>
      <c r="H669" s="28">
        <v>18052.64</v>
      </c>
      <c r="I669" s="28">
        <v>18503.96</v>
      </c>
      <c r="J669" s="2">
        <v>24.47</v>
      </c>
      <c r="K669" s="2">
        <v>205.86</v>
      </c>
      <c r="L669" s="2">
        <v>-1.66</v>
      </c>
      <c r="M669" s="2">
        <v>0.27</v>
      </c>
      <c r="N669" s="2">
        <v>4.36</v>
      </c>
      <c r="O669" s="2">
        <v>8.73</v>
      </c>
      <c r="P669" s="2">
        <v>154.05</v>
      </c>
      <c r="Q669" s="2">
        <f t="shared" si="10"/>
        <v>8.37</v>
      </c>
    </row>
    <row r="670" spans="7:17" ht="12.75">
      <c r="G670" s="2">
        <v>8.38</v>
      </c>
      <c r="H670" s="28">
        <v>18076.52</v>
      </c>
      <c r="I670" s="28">
        <v>18528.43</v>
      </c>
      <c r="J670" s="2">
        <v>24.48</v>
      </c>
      <c r="K670" s="2">
        <v>206.02</v>
      </c>
      <c r="L670" s="2">
        <v>-1.66</v>
      </c>
      <c r="M670" s="2">
        <v>0.28</v>
      </c>
      <c r="N670" s="2">
        <v>4.37</v>
      </c>
      <c r="O670" s="2">
        <v>8.73</v>
      </c>
      <c r="P670" s="2">
        <v>153.97</v>
      </c>
      <c r="Q670" s="2">
        <f t="shared" si="10"/>
        <v>8.38</v>
      </c>
    </row>
    <row r="671" spans="7:17" ht="12.75">
      <c r="G671" s="2">
        <v>8.39</v>
      </c>
      <c r="H671" s="28">
        <v>18100.4</v>
      </c>
      <c r="I671" s="28">
        <v>18552.91</v>
      </c>
      <c r="J671" s="2">
        <v>24.48</v>
      </c>
      <c r="K671" s="2">
        <v>206.17</v>
      </c>
      <c r="L671" s="2">
        <v>-1.66</v>
      </c>
      <c r="M671" s="2">
        <v>0.29</v>
      </c>
      <c r="N671" s="2">
        <v>4.37</v>
      </c>
      <c r="O671" s="2">
        <v>8.73</v>
      </c>
      <c r="P671" s="2">
        <v>153.88</v>
      </c>
      <c r="Q671" s="2">
        <f t="shared" si="10"/>
        <v>8.39</v>
      </c>
    </row>
    <row r="672" spans="7:17" ht="12.75">
      <c r="G672" s="2">
        <v>8.4</v>
      </c>
      <c r="H672" s="28">
        <v>18124.28</v>
      </c>
      <c r="I672" s="28">
        <v>18577.39</v>
      </c>
      <c r="J672" s="2">
        <v>24.49</v>
      </c>
      <c r="K672" s="2">
        <v>206.33</v>
      </c>
      <c r="L672" s="2">
        <v>-1.65</v>
      </c>
      <c r="M672" s="2">
        <v>0.3</v>
      </c>
      <c r="N672" s="2">
        <v>4.38</v>
      </c>
      <c r="O672" s="2">
        <v>8.73</v>
      </c>
      <c r="P672" s="2">
        <v>153.79</v>
      </c>
      <c r="Q672" s="2">
        <f t="shared" si="10"/>
        <v>8.4</v>
      </c>
    </row>
    <row r="673" spans="7:17" ht="12.75">
      <c r="G673" s="2">
        <v>8.41</v>
      </c>
      <c r="H673" s="28">
        <v>18148.18</v>
      </c>
      <c r="I673" s="28">
        <v>18601.88</v>
      </c>
      <c r="J673" s="2">
        <v>24.5</v>
      </c>
      <c r="K673" s="2">
        <v>206.48</v>
      </c>
      <c r="L673" s="2">
        <v>-1.65</v>
      </c>
      <c r="M673" s="2">
        <v>0.3</v>
      </c>
      <c r="N673" s="2">
        <v>4.38</v>
      </c>
      <c r="O673" s="2">
        <v>8.74</v>
      </c>
      <c r="P673" s="2">
        <v>153.71</v>
      </c>
      <c r="Q673" s="2">
        <f t="shared" si="10"/>
        <v>8.41</v>
      </c>
    </row>
    <row r="674" spans="7:17" ht="12.75">
      <c r="G674" s="2">
        <v>8.42</v>
      </c>
      <c r="H674" s="28">
        <v>18172.07</v>
      </c>
      <c r="I674" s="28">
        <v>18626.38</v>
      </c>
      <c r="J674" s="2">
        <v>24.5</v>
      </c>
      <c r="K674" s="2">
        <v>206.64</v>
      </c>
      <c r="L674" s="2">
        <v>-1.65</v>
      </c>
      <c r="M674" s="2">
        <v>0.31</v>
      </c>
      <c r="N674" s="2">
        <v>4.39</v>
      </c>
      <c r="O674" s="2">
        <v>8.74</v>
      </c>
      <c r="P674" s="2">
        <v>153.62</v>
      </c>
      <c r="Q674" s="2">
        <f t="shared" si="10"/>
        <v>8.42</v>
      </c>
    </row>
    <row r="675" spans="7:17" ht="12.75">
      <c r="G675" s="2">
        <v>8.43</v>
      </c>
      <c r="H675" s="28">
        <v>18195.98</v>
      </c>
      <c r="I675" s="28">
        <v>18650.88</v>
      </c>
      <c r="J675" s="2">
        <v>24.51</v>
      </c>
      <c r="K675" s="2">
        <v>206.79</v>
      </c>
      <c r="L675" s="2">
        <v>-1.65</v>
      </c>
      <c r="M675" s="2">
        <v>0.32</v>
      </c>
      <c r="N675" s="2">
        <v>4.39</v>
      </c>
      <c r="O675" s="2">
        <v>8.74</v>
      </c>
      <c r="P675" s="2">
        <v>153.54</v>
      </c>
      <c r="Q675" s="2">
        <f t="shared" si="10"/>
        <v>8.43</v>
      </c>
    </row>
    <row r="676" spans="7:17" ht="12.75">
      <c r="G676" s="2">
        <v>8.44</v>
      </c>
      <c r="H676" s="28">
        <v>18219.89</v>
      </c>
      <c r="I676" s="28">
        <v>18675.39</v>
      </c>
      <c r="J676" s="2">
        <v>24.51</v>
      </c>
      <c r="K676" s="2">
        <v>206.95</v>
      </c>
      <c r="L676" s="2">
        <v>-1.64</v>
      </c>
      <c r="M676" s="2">
        <v>0.33</v>
      </c>
      <c r="N676" s="2">
        <v>4.4</v>
      </c>
      <c r="O676" s="2">
        <v>8.74</v>
      </c>
      <c r="P676" s="2">
        <v>153.45</v>
      </c>
      <c r="Q676" s="2">
        <f t="shared" si="10"/>
        <v>8.44</v>
      </c>
    </row>
    <row r="677" spans="7:17" ht="12.75">
      <c r="G677" s="2">
        <v>8.45</v>
      </c>
      <c r="H677" s="28">
        <v>18243.8</v>
      </c>
      <c r="I677" s="28">
        <v>18699.9</v>
      </c>
      <c r="J677" s="2">
        <v>24.52</v>
      </c>
      <c r="K677" s="2">
        <v>207.1</v>
      </c>
      <c r="L677" s="2">
        <v>-1.64</v>
      </c>
      <c r="M677" s="2">
        <v>0.34</v>
      </c>
      <c r="N677" s="2">
        <v>4.4</v>
      </c>
      <c r="O677" s="2">
        <v>8.74</v>
      </c>
      <c r="P677" s="2">
        <v>153.37</v>
      </c>
      <c r="Q677" s="2">
        <f t="shared" si="10"/>
        <v>8.45</v>
      </c>
    </row>
    <row r="678" spans="7:17" ht="12.75">
      <c r="G678" s="2">
        <v>8.46</v>
      </c>
      <c r="H678" s="28">
        <v>18267.73</v>
      </c>
      <c r="I678" s="28">
        <v>18724.42</v>
      </c>
      <c r="J678" s="2">
        <v>24.53</v>
      </c>
      <c r="K678" s="2">
        <v>207.26</v>
      </c>
      <c r="L678" s="2">
        <v>-1.64</v>
      </c>
      <c r="M678" s="2">
        <v>0.34</v>
      </c>
      <c r="N678" s="2">
        <v>4.41</v>
      </c>
      <c r="O678" s="2">
        <v>8.74</v>
      </c>
      <c r="P678" s="2">
        <v>153.28</v>
      </c>
      <c r="Q678" s="2">
        <f t="shared" si="10"/>
        <v>8.46</v>
      </c>
    </row>
    <row r="679" spans="7:17" ht="12.75">
      <c r="G679" s="2">
        <v>8.47</v>
      </c>
      <c r="H679" s="28">
        <v>18291.65</v>
      </c>
      <c r="I679" s="28">
        <v>18748.95</v>
      </c>
      <c r="J679" s="2">
        <v>24.53</v>
      </c>
      <c r="K679" s="2">
        <v>207.42</v>
      </c>
      <c r="L679" s="2">
        <v>-1.64</v>
      </c>
      <c r="M679" s="2">
        <v>0.35</v>
      </c>
      <c r="N679" s="2">
        <v>4.41</v>
      </c>
      <c r="O679" s="2">
        <v>8.74</v>
      </c>
      <c r="P679" s="2">
        <v>153.2</v>
      </c>
      <c r="Q679" s="2">
        <f t="shared" si="10"/>
        <v>8.47</v>
      </c>
    </row>
    <row r="680" spans="7:17" ht="12.75">
      <c r="G680" s="2">
        <v>8.48</v>
      </c>
      <c r="H680" s="28">
        <v>18315.59</v>
      </c>
      <c r="I680" s="28">
        <v>18773.48</v>
      </c>
      <c r="J680" s="2">
        <v>24.54</v>
      </c>
      <c r="K680" s="2">
        <v>207.57</v>
      </c>
      <c r="L680" s="2">
        <v>-1.63</v>
      </c>
      <c r="M680" s="2">
        <v>0.36</v>
      </c>
      <c r="N680" s="2">
        <v>4.42</v>
      </c>
      <c r="O680" s="2">
        <v>8.74</v>
      </c>
      <c r="P680" s="2">
        <v>153.12</v>
      </c>
      <c r="Q680" s="2">
        <f t="shared" si="10"/>
        <v>8.48</v>
      </c>
    </row>
    <row r="681" spans="7:17" ht="12.75">
      <c r="G681" s="2">
        <v>8.49</v>
      </c>
      <c r="H681" s="28">
        <v>18339.53</v>
      </c>
      <c r="I681" s="28">
        <v>18798.02</v>
      </c>
      <c r="J681" s="2">
        <v>24.54</v>
      </c>
      <c r="K681" s="2">
        <v>207.73</v>
      </c>
      <c r="L681" s="2">
        <v>-1.63</v>
      </c>
      <c r="M681" s="2">
        <v>0.37</v>
      </c>
      <c r="N681" s="2">
        <v>4.42</v>
      </c>
      <c r="O681" s="2">
        <v>8.74</v>
      </c>
      <c r="P681" s="2">
        <v>153.03</v>
      </c>
      <c r="Q681" s="2">
        <f t="shared" si="10"/>
        <v>8.49</v>
      </c>
    </row>
    <row r="682" spans="7:17" ht="12.75">
      <c r="G682" s="2">
        <v>8.5</v>
      </c>
      <c r="H682" s="28">
        <v>18363.47</v>
      </c>
      <c r="I682" s="28">
        <v>18822.56</v>
      </c>
      <c r="J682" s="2">
        <v>24.55</v>
      </c>
      <c r="K682" s="2">
        <v>207.89</v>
      </c>
      <c r="L682" s="2">
        <v>-1.63</v>
      </c>
      <c r="M682" s="2">
        <v>0.37</v>
      </c>
      <c r="N682" s="2">
        <v>4.43</v>
      </c>
      <c r="O682" s="2">
        <v>8.74</v>
      </c>
      <c r="P682" s="2">
        <v>152.95</v>
      </c>
      <c r="Q682" s="2">
        <f t="shared" si="10"/>
        <v>8.5</v>
      </c>
    </row>
    <row r="683" spans="7:17" ht="12.75">
      <c r="G683" s="2">
        <v>8.51</v>
      </c>
      <c r="H683" s="28">
        <v>18387.42</v>
      </c>
      <c r="I683" s="28">
        <v>18847.11</v>
      </c>
      <c r="J683" s="2">
        <v>24.56</v>
      </c>
      <c r="K683" s="2">
        <v>208.05</v>
      </c>
      <c r="L683" s="2">
        <v>-1.63</v>
      </c>
      <c r="M683" s="2">
        <v>0.38</v>
      </c>
      <c r="N683" s="2">
        <v>4.43</v>
      </c>
      <c r="O683" s="2">
        <v>8.74</v>
      </c>
      <c r="P683" s="2">
        <v>152.87</v>
      </c>
      <c r="Q683" s="2">
        <f t="shared" si="10"/>
        <v>8.51</v>
      </c>
    </row>
    <row r="684" spans="7:17" ht="12.75">
      <c r="G684" s="2">
        <v>8.52</v>
      </c>
      <c r="H684" s="28">
        <v>18411.38</v>
      </c>
      <c r="I684" s="28">
        <v>18871.67</v>
      </c>
      <c r="J684" s="2">
        <v>24.56</v>
      </c>
      <c r="K684" s="2">
        <v>208.2</v>
      </c>
      <c r="L684" s="2">
        <v>-1.62</v>
      </c>
      <c r="M684" s="2">
        <v>0.39</v>
      </c>
      <c r="N684" s="2">
        <v>4.44</v>
      </c>
      <c r="O684" s="2">
        <v>8.74</v>
      </c>
      <c r="P684" s="2">
        <v>152.79</v>
      </c>
      <c r="Q684" s="2">
        <f t="shared" si="10"/>
        <v>8.52</v>
      </c>
    </row>
    <row r="685" spans="7:17" ht="12.75">
      <c r="G685" s="2">
        <v>8.53</v>
      </c>
      <c r="H685" s="28">
        <v>18435.35</v>
      </c>
      <c r="I685" s="28">
        <v>18896.23</v>
      </c>
      <c r="J685" s="2">
        <v>24.57</v>
      </c>
      <c r="K685" s="2">
        <v>208.36</v>
      </c>
      <c r="L685" s="2">
        <v>-1.62</v>
      </c>
      <c r="M685" s="2">
        <v>0.4</v>
      </c>
      <c r="N685" s="2">
        <v>4.44</v>
      </c>
      <c r="O685" s="2">
        <v>8.75</v>
      </c>
      <c r="P685" s="2">
        <v>152.71</v>
      </c>
      <c r="Q685" s="2">
        <f t="shared" si="10"/>
        <v>8.53</v>
      </c>
    </row>
    <row r="686" spans="7:17" ht="12.75">
      <c r="G686" s="2">
        <v>8.54</v>
      </c>
      <c r="H686" s="28">
        <v>18459.32</v>
      </c>
      <c r="I686" s="28">
        <v>18920.8</v>
      </c>
      <c r="J686" s="2">
        <v>24.58</v>
      </c>
      <c r="K686" s="2">
        <v>208.52</v>
      </c>
      <c r="L686" s="2">
        <v>-1.62</v>
      </c>
      <c r="M686" s="2">
        <v>0.4</v>
      </c>
      <c r="N686" s="2">
        <v>4.45</v>
      </c>
      <c r="O686" s="2">
        <v>8.75</v>
      </c>
      <c r="P686" s="2">
        <v>152.62</v>
      </c>
      <c r="Q686" s="2">
        <f t="shared" si="10"/>
        <v>8.54</v>
      </c>
    </row>
    <row r="687" spans="7:17" ht="12.75">
      <c r="G687" s="2">
        <v>8.55</v>
      </c>
      <c r="H687" s="28">
        <v>18483.29</v>
      </c>
      <c r="I687" s="28">
        <v>18945.37</v>
      </c>
      <c r="J687" s="2">
        <v>24.58</v>
      </c>
      <c r="K687" s="2">
        <v>208.68</v>
      </c>
      <c r="L687" s="2">
        <v>-1.62</v>
      </c>
      <c r="M687" s="2">
        <v>0.41</v>
      </c>
      <c r="N687" s="2">
        <v>4.45</v>
      </c>
      <c r="O687" s="2">
        <v>8.75</v>
      </c>
      <c r="P687" s="2">
        <v>152.54</v>
      </c>
      <c r="Q687" s="2">
        <f t="shared" si="10"/>
        <v>8.55</v>
      </c>
    </row>
    <row r="688" spans="7:17" ht="12.75">
      <c r="G688" s="2">
        <v>8.56</v>
      </c>
      <c r="H688" s="28">
        <v>18507.27</v>
      </c>
      <c r="I688" s="28">
        <v>18969.96</v>
      </c>
      <c r="J688" s="2">
        <v>24.59</v>
      </c>
      <c r="K688" s="2">
        <v>208.84</v>
      </c>
      <c r="L688" s="2">
        <v>-1.61</v>
      </c>
      <c r="M688" s="2">
        <v>0.42</v>
      </c>
      <c r="N688" s="2">
        <v>4.46</v>
      </c>
      <c r="O688" s="2">
        <v>8.75</v>
      </c>
      <c r="P688" s="2">
        <v>152.46</v>
      </c>
      <c r="Q688" s="2">
        <f t="shared" si="10"/>
        <v>8.56</v>
      </c>
    </row>
    <row r="689" spans="7:17" ht="12.75">
      <c r="G689" s="2">
        <v>8.57</v>
      </c>
      <c r="H689" s="28">
        <v>18531.26</v>
      </c>
      <c r="I689" s="28">
        <v>18994.54</v>
      </c>
      <c r="J689" s="2">
        <v>24.59</v>
      </c>
      <c r="K689" s="2">
        <v>209</v>
      </c>
      <c r="L689" s="2">
        <v>-1.61</v>
      </c>
      <c r="M689" s="2">
        <v>0.43</v>
      </c>
      <c r="N689" s="2">
        <v>4.46</v>
      </c>
      <c r="O689" s="2">
        <v>8.75</v>
      </c>
      <c r="P689" s="2">
        <v>152.38</v>
      </c>
      <c r="Q689" s="2">
        <f t="shared" si="10"/>
        <v>8.57</v>
      </c>
    </row>
    <row r="690" spans="7:17" ht="12.75">
      <c r="G690" s="2">
        <v>8.58</v>
      </c>
      <c r="H690" s="28">
        <v>18555.26</v>
      </c>
      <c r="I690" s="28">
        <v>19019.14</v>
      </c>
      <c r="J690" s="2">
        <v>24.6</v>
      </c>
      <c r="K690" s="2">
        <v>209.15</v>
      </c>
      <c r="L690" s="2">
        <v>-1.61</v>
      </c>
      <c r="M690" s="2">
        <v>0.44</v>
      </c>
      <c r="N690" s="2">
        <v>4.47</v>
      </c>
      <c r="O690" s="2">
        <v>8.75</v>
      </c>
      <c r="P690" s="2">
        <v>152.3</v>
      </c>
      <c r="Q690" s="2">
        <f t="shared" si="10"/>
        <v>8.58</v>
      </c>
    </row>
    <row r="691" spans="7:17" ht="12.75">
      <c r="G691" s="2">
        <v>8.59</v>
      </c>
      <c r="H691" s="28">
        <v>18579.26</v>
      </c>
      <c r="I691" s="28">
        <v>19043.74</v>
      </c>
      <c r="J691" s="2">
        <v>24.61</v>
      </c>
      <c r="K691" s="2">
        <v>209.31</v>
      </c>
      <c r="L691" s="2">
        <v>-1.61</v>
      </c>
      <c r="M691" s="2">
        <v>0.44</v>
      </c>
      <c r="N691" s="2">
        <v>4.47</v>
      </c>
      <c r="O691" s="2">
        <v>8.75</v>
      </c>
      <c r="P691" s="2">
        <v>152.22</v>
      </c>
      <c r="Q691" s="2">
        <f t="shared" si="10"/>
        <v>8.59</v>
      </c>
    </row>
    <row r="692" spans="7:17" ht="12.75">
      <c r="G692" s="2">
        <v>8.6</v>
      </c>
      <c r="H692" s="28">
        <v>18603.26</v>
      </c>
      <c r="I692" s="28">
        <v>19068.34</v>
      </c>
      <c r="J692" s="2">
        <v>24.61</v>
      </c>
      <c r="K692" s="2">
        <v>209.47</v>
      </c>
      <c r="L692" s="2">
        <v>-1.6</v>
      </c>
      <c r="M692" s="2">
        <v>0.45</v>
      </c>
      <c r="N692" s="2">
        <v>4.48</v>
      </c>
      <c r="O692" s="2">
        <v>8.75</v>
      </c>
      <c r="P692" s="2">
        <v>152.14</v>
      </c>
      <c r="Q692" s="2">
        <f t="shared" si="10"/>
        <v>8.6</v>
      </c>
    </row>
    <row r="693" spans="7:17" ht="12.75">
      <c r="G693" s="2">
        <v>8.61</v>
      </c>
      <c r="H693" s="28">
        <v>18627.27</v>
      </c>
      <c r="I693" s="28">
        <v>19092.96</v>
      </c>
      <c r="J693" s="2">
        <v>24.62</v>
      </c>
      <c r="K693" s="2">
        <v>209.63</v>
      </c>
      <c r="L693" s="2">
        <v>-1.6</v>
      </c>
      <c r="M693" s="2">
        <v>0.46</v>
      </c>
      <c r="N693" s="2">
        <v>4.48</v>
      </c>
      <c r="O693" s="2">
        <v>8.75</v>
      </c>
      <c r="P693" s="2">
        <v>152.06</v>
      </c>
      <c r="Q693" s="2">
        <f t="shared" si="10"/>
        <v>8.61</v>
      </c>
    </row>
    <row r="694" spans="7:17" ht="12.75">
      <c r="G694" s="2">
        <v>8.62</v>
      </c>
      <c r="H694" s="28">
        <v>18651.29</v>
      </c>
      <c r="I694" s="28">
        <v>19117.58</v>
      </c>
      <c r="J694" s="2">
        <v>24.63</v>
      </c>
      <c r="K694" s="2">
        <v>209.79</v>
      </c>
      <c r="L694" s="2">
        <v>-1.6</v>
      </c>
      <c r="M694" s="2">
        <v>0.47</v>
      </c>
      <c r="N694" s="2">
        <v>4.49</v>
      </c>
      <c r="O694" s="2">
        <v>8.75</v>
      </c>
      <c r="P694" s="2">
        <v>151.99</v>
      </c>
      <c r="Q694" s="2">
        <f t="shared" si="10"/>
        <v>8.62</v>
      </c>
    </row>
    <row r="695" spans="7:17" ht="12.75">
      <c r="G695" s="2">
        <v>8.63</v>
      </c>
      <c r="H695" s="28">
        <v>18675.32</v>
      </c>
      <c r="I695" s="28">
        <v>19142.2</v>
      </c>
      <c r="J695" s="2">
        <v>24.63</v>
      </c>
      <c r="K695" s="2">
        <v>209.95</v>
      </c>
      <c r="L695" s="2">
        <v>-1.59</v>
      </c>
      <c r="M695" s="2">
        <v>0.47</v>
      </c>
      <c r="N695" s="2">
        <v>4.49</v>
      </c>
      <c r="O695" s="2">
        <v>8.75</v>
      </c>
      <c r="P695" s="2">
        <v>151.91</v>
      </c>
      <c r="Q695" s="2">
        <f t="shared" si="10"/>
        <v>8.63</v>
      </c>
    </row>
    <row r="696" spans="7:17" ht="12.75">
      <c r="G696" s="2">
        <v>8.64</v>
      </c>
      <c r="H696" s="28">
        <v>18699.35</v>
      </c>
      <c r="I696" s="28">
        <v>19166.83</v>
      </c>
      <c r="J696" s="2">
        <v>24.64</v>
      </c>
      <c r="K696" s="2">
        <v>210.12</v>
      </c>
      <c r="L696" s="2">
        <v>-1.59</v>
      </c>
      <c r="M696" s="2">
        <v>0.48</v>
      </c>
      <c r="N696" s="2">
        <v>4.5</v>
      </c>
      <c r="O696" s="2">
        <v>8.76</v>
      </c>
      <c r="P696" s="2">
        <v>151.83</v>
      </c>
      <c r="Q696" s="2">
        <f t="shared" si="10"/>
        <v>8.64</v>
      </c>
    </row>
    <row r="697" spans="7:17" ht="12.75">
      <c r="G697" s="2">
        <v>8.65</v>
      </c>
      <c r="H697" s="28">
        <v>18723.39</v>
      </c>
      <c r="I697" s="28">
        <v>19191.47</v>
      </c>
      <c r="J697" s="2">
        <v>24.64</v>
      </c>
      <c r="K697" s="2">
        <v>210.28</v>
      </c>
      <c r="L697" s="2">
        <v>-1.59</v>
      </c>
      <c r="M697" s="2">
        <v>0.49</v>
      </c>
      <c r="N697" s="2">
        <v>4.5</v>
      </c>
      <c r="O697" s="2">
        <v>8.76</v>
      </c>
      <c r="P697" s="2">
        <v>151.75</v>
      </c>
      <c r="Q697" s="2">
        <f t="shared" si="10"/>
        <v>8.65</v>
      </c>
    </row>
    <row r="698" spans="7:17" ht="12.75">
      <c r="G698" s="2">
        <v>8.66</v>
      </c>
      <c r="H698" s="28">
        <v>18747.43</v>
      </c>
      <c r="I698" s="28">
        <v>19216.12</v>
      </c>
      <c r="J698" s="2">
        <v>24.65</v>
      </c>
      <c r="K698" s="2">
        <v>210.44</v>
      </c>
      <c r="L698" s="2">
        <v>-1.59</v>
      </c>
      <c r="M698" s="2">
        <v>0.5</v>
      </c>
      <c r="N698" s="2">
        <v>4.51</v>
      </c>
      <c r="O698" s="2">
        <v>8.76</v>
      </c>
      <c r="P698" s="2">
        <v>151.67</v>
      </c>
      <c r="Q698" s="2">
        <f t="shared" si="10"/>
        <v>8.66</v>
      </c>
    </row>
    <row r="699" spans="7:17" ht="12.75">
      <c r="G699" s="2">
        <v>8.67</v>
      </c>
      <c r="H699" s="28">
        <v>18771.48</v>
      </c>
      <c r="I699" s="28">
        <v>19240.77</v>
      </c>
      <c r="J699" s="2">
        <v>24.66</v>
      </c>
      <c r="K699" s="2">
        <v>210.6</v>
      </c>
      <c r="L699" s="2">
        <v>-1.58</v>
      </c>
      <c r="M699" s="2">
        <v>0.5</v>
      </c>
      <c r="N699" s="2">
        <v>4.51</v>
      </c>
      <c r="O699" s="2">
        <v>8.76</v>
      </c>
      <c r="P699" s="2">
        <v>151.6</v>
      </c>
      <c r="Q699" s="2">
        <f t="shared" si="10"/>
        <v>8.67</v>
      </c>
    </row>
    <row r="700" spans="7:17" ht="12.75">
      <c r="G700" s="2">
        <v>8.68</v>
      </c>
      <c r="H700" s="28">
        <v>18795.54</v>
      </c>
      <c r="I700" s="28">
        <v>19265.43</v>
      </c>
      <c r="J700" s="2">
        <v>24.66</v>
      </c>
      <c r="K700" s="2">
        <v>210.76</v>
      </c>
      <c r="L700" s="2">
        <v>-1.58</v>
      </c>
      <c r="M700" s="2">
        <v>0.51</v>
      </c>
      <c r="N700" s="2">
        <v>4.52</v>
      </c>
      <c r="O700" s="2">
        <v>8.76</v>
      </c>
      <c r="P700" s="2">
        <v>151.52</v>
      </c>
      <c r="Q700" s="2">
        <f t="shared" si="10"/>
        <v>8.68</v>
      </c>
    </row>
    <row r="701" spans="7:17" ht="12.75">
      <c r="G701" s="2">
        <v>8.69</v>
      </c>
      <c r="H701" s="28">
        <v>18819.6</v>
      </c>
      <c r="I701" s="28">
        <v>19290.09</v>
      </c>
      <c r="J701" s="2">
        <v>24.67</v>
      </c>
      <c r="K701" s="2">
        <v>210.92</v>
      </c>
      <c r="L701" s="2">
        <v>-1.58</v>
      </c>
      <c r="M701" s="2">
        <v>0.52</v>
      </c>
      <c r="N701" s="2">
        <v>4.53</v>
      </c>
      <c r="O701" s="2">
        <v>8.76</v>
      </c>
      <c r="P701" s="2">
        <v>151.44</v>
      </c>
      <c r="Q701" s="2">
        <f t="shared" si="10"/>
        <v>8.69</v>
      </c>
    </row>
    <row r="702" spans="7:17" ht="12.75">
      <c r="G702" s="2">
        <v>8.7</v>
      </c>
      <c r="H702" s="28">
        <v>18843.67</v>
      </c>
      <c r="I702" s="28">
        <v>19314.76</v>
      </c>
      <c r="J702" s="2">
        <v>24.68</v>
      </c>
      <c r="K702" s="2">
        <v>211.08</v>
      </c>
      <c r="L702" s="2">
        <v>-1.58</v>
      </c>
      <c r="M702" s="2">
        <v>0.53</v>
      </c>
      <c r="N702" s="2">
        <v>4.53</v>
      </c>
      <c r="O702" s="2">
        <v>8.76</v>
      </c>
      <c r="P702" s="2">
        <v>151.37</v>
      </c>
      <c r="Q702" s="2">
        <f t="shared" si="10"/>
        <v>8.7</v>
      </c>
    </row>
    <row r="703" spans="7:17" ht="12.75">
      <c r="G703" s="2">
        <v>8.71</v>
      </c>
      <c r="H703" s="28">
        <v>18867.74</v>
      </c>
      <c r="I703" s="28">
        <v>19339.44</v>
      </c>
      <c r="J703" s="2">
        <v>24.68</v>
      </c>
      <c r="K703" s="2">
        <v>211.25</v>
      </c>
      <c r="L703" s="2">
        <v>-1.57</v>
      </c>
      <c r="M703" s="2">
        <v>0.54</v>
      </c>
      <c r="N703" s="2">
        <v>4.54</v>
      </c>
      <c r="O703" s="2">
        <v>8.76</v>
      </c>
      <c r="P703" s="2">
        <v>151.29</v>
      </c>
      <c r="Q703" s="2">
        <f t="shared" si="10"/>
        <v>8.71</v>
      </c>
    </row>
    <row r="704" spans="7:17" ht="12.75">
      <c r="G704" s="2">
        <v>8.72</v>
      </c>
      <c r="H704" s="28">
        <v>18891.83</v>
      </c>
      <c r="I704" s="28">
        <v>19364.12</v>
      </c>
      <c r="J704" s="2">
        <v>24.69</v>
      </c>
      <c r="K704" s="2">
        <v>211.41</v>
      </c>
      <c r="L704" s="2">
        <v>-1.57</v>
      </c>
      <c r="M704" s="2">
        <v>0.54</v>
      </c>
      <c r="N704" s="2">
        <v>4.54</v>
      </c>
      <c r="O704" s="2">
        <v>8.76</v>
      </c>
      <c r="P704" s="2">
        <v>151.22</v>
      </c>
      <c r="Q704" s="2">
        <f t="shared" si="10"/>
        <v>8.72</v>
      </c>
    </row>
    <row r="705" spans="7:17" ht="12.75">
      <c r="G705" s="2">
        <v>8.73</v>
      </c>
      <c r="H705" s="28">
        <v>18915.91</v>
      </c>
      <c r="I705" s="28">
        <v>19388.81</v>
      </c>
      <c r="J705" s="2">
        <v>24.7</v>
      </c>
      <c r="K705" s="2">
        <v>211.57</v>
      </c>
      <c r="L705" s="2">
        <v>-1.57</v>
      </c>
      <c r="M705" s="2">
        <v>0.55</v>
      </c>
      <c r="N705" s="2">
        <v>4.55</v>
      </c>
      <c r="O705" s="2">
        <v>8.77</v>
      </c>
      <c r="P705" s="2">
        <v>151.14</v>
      </c>
      <c r="Q705" s="2">
        <f t="shared" si="10"/>
        <v>8.73</v>
      </c>
    </row>
    <row r="706" spans="7:17" ht="12.75">
      <c r="G706" s="2">
        <v>8.74</v>
      </c>
      <c r="H706" s="28">
        <v>18940.01</v>
      </c>
      <c r="I706" s="28">
        <v>19413.51</v>
      </c>
      <c r="J706" s="2">
        <v>24.7</v>
      </c>
      <c r="K706" s="2">
        <v>211.73</v>
      </c>
      <c r="L706" s="2">
        <v>-1.57</v>
      </c>
      <c r="M706" s="2">
        <v>0.56</v>
      </c>
      <c r="N706" s="2">
        <v>4.55</v>
      </c>
      <c r="O706" s="2">
        <v>8.77</v>
      </c>
      <c r="P706" s="2">
        <v>151.07</v>
      </c>
      <c r="Q706" s="2">
        <f t="shared" si="10"/>
        <v>8.74</v>
      </c>
    </row>
    <row r="707" spans="7:17" ht="12.75">
      <c r="G707" s="2">
        <v>8.75</v>
      </c>
      <c r="H707" s="28">
        <v>18964.11</v>
      </c>
      <c r="I707" s="28">
        <v>19438.21</v>
      </c>
      <c r="J707" s="2">
        <v>24.71</v>
      </c>
      <c r="K707" s="2">
        <v>211.9</v>
      </c>
      <c r="L707" s="2">
        <v>-1.56</v>
      </c>
      <c r="M707" s="2">
        <v>0.57</v>
      </c>
      <c r="N707" s="2">
        <v>4.56</v>
      </c>
      <c r="O707" s="2">
        <v>8.77</v>
      </c>
      <c r="P707" s="2">
        <v>150.99</v>
      </c>
      <c r="Q707" s="2">
        <f aca="true" t="shared" si="11" ref="Q707:Q770">G707</f>
        <v>8.75</v>
      </c>
    </row>
    <row r="708" spans="7:17" ht="12.75">
      <c r="G708" s="2">
        <v>8.76</v>
      </c>
      <c r="H708" s="28">
        <v>18988.22</v>
      </c>
      <c r="I708" s="28">
        <v>19462.92</v>
      </c>
      <c r="J708" s="2">
        <v>24.72</v>
      </c>
      <c r="K708" s="2">
        <v>212.06</v>
      </c>
      <c r="L708" s="2">
        <v>-1.56</v>
      </c>
      <c r="M708" s="2">
        <v>0.57</v>
      </c>
      <c r="N708" s="2">
        <v>4.56</v>
      </c>
      <c r="O708" s="2">
        <v>8.77</v>
      </c>
      <c r="P708" s="2">
        <v>150.92</v>
      </c>
      <c r="Q708" s="2">
        <f t="shared" si="11"/>
        <v>8.76</v>
      </c>
    </row>
    <row r="709" spans="7:17" ht="12.75">
      <c r="G709" s="2">
        <v>8.77</v>
      </c>
      <c r="H709" s="28">
        <v>19012.33</v>
      </c>
      <c r="I709" s="28">
        <v>19487.64</v>
      </c>
      <c r="J709" s="2">
        <v>24.72</v>
      </c>
      <c r="K709" s="2">
        <v>212.22</v>
      </c>
      <c r="L709" s="2">
        <v>-1.56</v>
      </c>
      <c r="M709" s="2">
        <v>0.58</v>
      </c>
      <c r="N709" s="2">
        <v>4.57</v>
      </c>
      <c r="O709" s="2">
        <v>8.77</v>
      </c>
      <c r="P709" s="2">
        <v>150.85</v>
      </c>
      <c r="Q709" s="2">
        <f t="shared" si="11"/>
        <v>8.77</v>
      </c>
    </row>
    <row r="710" spans="7:17" ht="12.75">
      <c r="G710" s="2">
        <v>8.78</v>
      </c>
      <c r="H710" s="28">
        <v>19036.45</v>
      </c>
      <c r="I710" s="28">
        <v>19512.37</v>
      </c>
      <c r="J710" s="2">
        <v>24.73</v>
      </c>
      <c r="K710" s="2">
        <v>212.39</v>
      </c>
      <c r="L710" s="2">
        <v>-1.55</v>
      </c>
      <c r="M710" s="2">
        <v>0.59</v>
      </c>
      <c r="N710" s="2">
        <v>4.57</v>
      </c>
      <c r="O710" s="2">
        <v>8.77</v>
      </c>
      <c r="P710" s="2">
        <v>150.77</v>
      </c>
      <c r="Q710" s="2">
        <f t="shared" si="11"/>
        <v>8.78</v>
      </c>
    </row>
    <row r="711" spans="7:17" ht="12.75">
      <c r="G711" s="2">
        <v>8.79</v>
      </c>
      <c r="H711" s="28">
        <v>19060.58</v>
      </c>
      <c r="I711" s="28">
        <v>19537.1</v>
      </c>
      <c r="J711" s="2">
        <v>24.74</v>
      </c>
      <c r="K711" s="2">
        <v>212.55</v>
      </c>
      <c r="L711" s="2">
        <v>-1.55</v>
      </c>
      <c r="M711" s="2">
        <v>0.6</v>
      </c>
      <c r="N711" s="2">
        <v>4.58</v>
      </c>
      <c r="O711" s="2">
        <v>8.77</v>
      </c>
      <c r="P711" s="2">
        <v>150.7</v>
      </c>
      <c r="Q711" s="2">
        <f t="shared" si="11"/>
        <v>8.79</v>
      </c>
    </row>
    <row r="712" spans="7:17" ht="12.75">
      <c r="G712" s="2">
        <v>8.8</v>
      </c>
      <c r="H712" s="28">
        <v>19084.72</v>
      </c>
      <c r="I712" s="28">
        <v>19561.83</v>
      </c>
      <c r="J712" s="2">
        <v>24.74</v>
      </c>
      <c r="K712" s="2">
        <v>212.72</v>
      </c>
      <c r="L712" s="2">
        <v>-1.55</v>
      </c>
      <c r="M712" s="2">
        <v>0.61</v>
      </c>
      <c r="N712" s="2">
        <v>4.58</v>
      </c>
      <c r="O712" s="2">
        <v>8.77</v>
      </c>
      <c r="P712" s="2">
        <v>150.63</v>
      </c>
      <c r="Q712" s="2">
        <f t="shared" si="11"/>
        <v>8.8</v>
      </c>
    </row>
    <row r="713" spans="7:17" ht="12.75">
      <c r="G713" s="2">
        <v>8.81</v>
      </c>
      <c r="H713" s="28">
        <v>19108.86</v>
      </c>
      <c r="I713" s="28">
        <v>19586.58</v>
      </c>
      <c r="J713" s="2">
        <v>24.75</v>
      </c>
      <c r="K713" s="2">
        <v>212.88</v>
      </c>
      <c r="L713" s="2">
        <v>-1.55</v>
      </c>
      <c r="M713" s="2">
        <v>0.61</v>
      </c>
      <c r="N713" s="2">
        <v>4.59</v>
      </c>
      <c r="O713" s="2">
        <v>8.78</v>
      </c>
      <c r="P713" s="2">
        <v>150.56</v>
      </c>
      <c r="Q713" s="2">
        <f t="shared" si="11"/>
        <v>8.81</v>
      </c>
    </row>
    <row r="714" spans="7:17" ht="12.75">
      <c r="G714" s="2">
        <v>8.82</v>
      </c>
      <c r="H714" s="28">
        <v>19133</v>
      </c>
      <c r="I714" s="28">
        <v>19611.33</v>
      </c>
      <c r="J714" s="2">
        <v>24.76</v>
      </c>
      <c r="K714" s="2">
        <v>213.05</v>
      </c>
      <c r="L714" s="2">
        <v>-1.54</v>
      </c>
      <c r="M714" s="2">
        <v>0.62</v>
      </c>
      <c r="N714" s="2">
        <v>4.59</v>
      </c>
      <c r="O714" s="2">
        <v>8.78</v>
      </c>
      <c r="P714" s="2">
        <v>150.48</v>
      </c>
      <c r="Q714" s="2">
        <f t="shared" si="11"/>
        <v>8.82</v>
      </c>
    </row>
    <row r="715" spans="7:17" ht="12.75">
      <c r="G715" s="2">
        <v>8.83</v>
      </c>
      <c r="H715" s="28">
        <v>19157.16</v>
      </c>
      <c r="I715" s="28">
        <v>19636.09</v>
      </c>
      <c r="J715" s="2">
        <v>24.76</v>
      </c>
      <c r="K715" s="2">
        <v>213.21</v>
      </c>
      <c r="L715" s="2">
        <v>-1.54</v>
      </c>
      <c r="M715" s="2">
        <v>0.63</v>
      </c>
      <c r="N715" s="2">
        <v>4.6</v>
      </c>
      <c r="O715" s="2">
        <v>8.78</v>
      </c>
      <c r="P715" s="2">
        <v>150.41</v>
      </c>
      <c r="Q715" s="2">
        <f t="shared" si="11"/>
        <v>8.83</v>
      </c>
    </row>
    <row r="716" spans="7:17" ht="12.75">
      <c r="G716" s="2">
        <v>8.84</v>
      </c>
      <c r="H716" s="28">
        <v>19181.32</v>
      </c>
      <c r="I716" s="28">
        <v>19660.85</v>
      </c>
      <c r="J716" s="2">
        <v>24.77</v>
      </c>
      <c r="K716" s="2">
        <v>213.38</v>
      </c>
      <c r="L716" s="2">
        <v>-1.54</v>
      </c>
      <c r="M716" s="2">
        <v>0.64</v>
      </c>
      <c r="N716" s="2">
        <v>4.6</v>
      </c>
      <c r="O716" s="2">
        <v>8.78</v>
      </c>
      <c r="P716" s="2">
        <v>150.34</v>
      </c>
      <c r="Q716" s="2">
        <f t="shared" si="11"/>
        <v>8.84</v>
      </c>
    </row>
    <row r="717" spans="7:17" ht="12.75">
      <c r="G717" s="2">
        <v>8.85</v>
      </c>
      <c r="H717" s="28">
        <v>19205.49</v>
      </c>
      <c r="I717" s="28">
        <v>19685.62</v>
      </c>
      <c r="J717" s="2">
        <v>24.78</v>
      </c>
      <c r="K717" s="2">
        <v>213.54</v>
      </c>
      <c r="L717" s="2">
        <v>-1.54</v>
      </c>
      <c r="M717" s="2">
        <v>0.64</v>
      </c>
      <c r="N717" s="2">
        <v>4.61</v>
      </c>
      <c r="O717" s="2">
        <v>8.78</v>
      </c>
      <c r="P717" s="2">
        <v>150.27</v>
      </c>
      <c r="Q717" s="2">
        <f t="shared" si="11"/>
        <v>8.85</v>
      </c>
    </row>
    <row r="718" spans="7:17" ht="12.75">
      <c r="G718" s="2">
        <v>8.86</v>
      </c>
      <c r="H718" s="28">
        <v>19229.66</v>
      </c>
      <c r="I718" s="28">
        <v>19710.4</v>
      </c>
      <c r="J718" s="2">
        <v>24.79</v>
      </c>
      <c r="K718" s="2">
        <v>213.71</v>
      </c>
      <c r="L718" s="2">
        <v>-1.53</v>
      </c>
      <c r="M718" s="2">
        <v>0.65</v>
      </c>
      <c r="N718" s="2">
        <v>4.61</v>
      </c>
      <c r="O718" s="2">
        <v>8.78</v>
      </c>
      <c r="P718" s="2">
        <v>150.2</v>
      </c>
      <c r="Q718" s="2">
        <f t="shared" si="11"/>
        <v>8.86</v>
      </c>
    </row>
    <row r="719" spans="7:17" ht="12.75">
      <c r="G719" s="2">
        <v>8.87</v>
      </c>
      <c r="H719" s="28">
        <v>19253.84</v>
      </c>
      <c r="I719" s="28">
        <v>19735.19</v>
      </c>
      <c r="J719" s="2">
        <v>24.79</v>
      </c>
      <c r="K719" s="2">
        <v>213.87</v>
      </c>
      <c r="L719" s="2">
        <v>-1.53</v>
      </c>
      <c r="M719" s="2">
        <v>0.66</v>
      </c>
      <c r="N719" s="2">
        <v>4.62</v>
      </c>
      <c r="O719" s="2">
        <v>8.78</v>
      </c>
      <c r="P719" s="2">
        <v>150.13</v>
      </c>
      <c r="Q719" s="2">
        <f t="shared" si="11"/>
        <v>8.87</v>
      </c>
    </row>
    <row r="720" spans="7:17" ht="12.75">
      <c r="G720" s="2">
        <v>8.88</v>
      </c>
      <c r="H720" s="28">
        <v>19278.03</v>
      </c>
      <c r="I720" s="28">
        <v>19759.98</v>
      </c>
      <c r="J720" s="2">
        <v>24.8</v>
      </c>
      <c r="K720" s="2">
        <v>214.04</v>
      </c>
      <c r="L720" s="2">
        <v>-1.53</v>
      </c>
      <c r="M720" s="2">
        <v>0.67</v>
      </c>
      <c r="N720" s="2">
        <v>4.62</v>
      </c>
      <c r="O720" s="2">
        <v>8.78</v>
      </c>
      <c r="P720" s="2">
        <v>150.06</v>
      </c>
      <c r="Q720" s="2">
        <f t="shared" si="11"/>
        <v>8.88</v>
      </c>
    </row>
    <row r="721" spans="7:17" ht="12.75">
      <c r="G721" s="2">
        <v>8.89</v>
      </c>
      <c r="H721" s="28">
        <v>19302.22</v>
      </c>
      <c r="I721" s="28">
        <v>19784.78</v>
      </c>
      <c r="J721" s="2">
        <v>24.81</v>
      </c>
      <c r="K721" s="2">
        <v>214.21</v>
      </c>
      <c r="L721" s="2">
        <v>-1.52</v>
      </c>
      <c r="M721" s="2">
        <v>0.68</v>
      </c>
      <c r="N721" s="2">
        <v>4.63</v>
      </c>
      <c r="O721" s="2">
        <v>8.79</v>
      </c>
      <c r="P721" s="2">
        <v>149.99</v>
      </c>
      <c r="Q721" s="2">
        <f t="shared" si="11"/>
        <v>8.89</v>
      </c>
    </row>
    <row r="722" spans="7:17" ht="12.75">
      <c r="G722" s="2">
        <v>8.9</v>
      </c>
      <c r="H722" s="28">
        <v>19326.42</v>
      </c>
      <c r="I722" s="28">
        <v>19809.59</v>
      </c>
      <c r="J722" s="2">
        <v>24.81</v>
      </c>
      <c r="K722" s="2">
        <v>214.37</v>
      </c>
      <c r="L722" s="2">
        <v>-1.52</v>
      </c>
      <c r="M722" s="2">
        <v>0.68</v>
      </c>
      <c r="N722" s="2">
        <v>4.63</v>
      </c>
      <c r="O722" s="2">
        <v>8.79</v>
      </c>
      <c r="P722" s="2">
        <v>149.92</v>
      </c>
      <c r="Q722" s="2">
        <f t="shared" si="11"/>
        <v>8.9</v>
      </c>
    </row>
    <row r="723" spans="7:17" ht="12.75">
      <c r="G723" s="2">
        <v>8.91</v>
      </c>
      <c r="H723" s="28">
        <v>19350.63</v>
      </c>
      <c r="I723" s="28">
        <v>19834.4</v>
      </c>
      <c r="J723" s="2">
        <v>24.82</v>
      </c>
      <c r="K723" s="2">
        <v>214.54</v>
      </c>
      <c r="L723" s="2">
        <v>-1.52</v>
      </c>
      <c r="M723" s="2">
        <v>0.69</v>
      </c>
      <c r="N723" s="2">
        <v>4.64</v>
      </c>
      <c r="O723" s="2">
        <v>8.79</v>
      </c>
      <c r="P723" s="2">
        <v>149.85</v>
      </c>
      <c r="Q723" s="2">
        <f t="shared" si="11"/>
        <v>8.91</v>
      </c>
    </row>
    <row r="724" spans="7:17" ht="12.75">
      <c r="G724" s="2">
        <v>8.92</v>
      </c>
      <c r="H724" s="28">
        <v>19374.85</v>
      </c>
      <c r="I724" s="28">
        <v>19859.22</v>
      </c>
      <c r="J724" s="2">
        <v>24.83</v>
      </c>
      <c r="K724" s="2">
        <v>214.71</v>
      </c>
      <c r="L724" s="2">
        <v>-1.52</v>
      </c>
      <c r="M724" s="2">
        <v>0.7</v>
      </c>
      <c r="N724" s="2">
        <v>4.64</v>
      </c>
      <c r="O724" s="2">
        <v>8.79</v>
      </c>
      <c r="P724" s="2">
        <v>149.78</v>
      </c>
      <c r="Q724" s="2">
        <f t="shared" si="11"/>
        <v>8.92</v>
      </c>
    </row>
    <row r="725" spans="7:17" ht="12.75">
      <c r="G725" s="2">
        <v>8.93</v>
      </c>
      <c r="H725" s="28">
        <v>19399.07</v>
      </c>
      <c r="I725" s="28">
        <v>19884.05</v>
      </c>
      <c r="J725" s="2">
        <v>24.83</v>
      </c>
      <c r="K725" s="2">
        <v>214.87</v>
      </c>
      <c r="L725" s="2">
        <v>-1.51</v>
      </c>
      <c r="M725" s="2">
        <v>0.71</v>
      </c>
      <c r="N725" s="2">
        <v>4.65</v>
      </c>
      <c r="O725" s="2">
        <v>8.79</v>
      </c>
      <c r="P725" s="2">
        <v>149.71</v>
      </c>
      <c r="Q725" s="2">
        <f t="shared" si="11"/>
        <v>8.93</v>
      </c>
    </row>
    <row r="726" spans="7:17" ht="12.75">
      <c r="G726" s="2">
        <v>8.94</v>
      </c>
      <c r="H726" s="28">
        <v>19423.3</v>
      </c>
      <c r="I726" s="28">
        <v>19908.88</v>
      </c>
      <c r="J726" s="2">
        <v>24.84</v>
      </c>
      <c r="K726" s="2">
        <v>215.04</v>
      </c>
      <c r="L726" s="2">
        <v>-1.51</v>
      </c>
      <c r="M726" s="2">
        <v>0.71</v>
      </c>
      <c r="N726" s="2">
        <v>4.65</v>
      </c>
      <c r="O726" s="2">
        <v>8.79</v>
      </c>
      <c r="P726" s="2">
        <v>149.64</v>
      </c>
      <c r="Q726" s="2">
        <f t="shared" si="11"/>
        <v>8.94</v>
      </c>
    </row>
    <row r="727" spans="7:17" ht="12.75">
      <c r="G727" s="2">
        <v>8.95</v>
      </c>
      <c r="H727" s="28">
        <v>19447.53</v>
      </c>
      <c r="I727" s="28">
        <v>19933.72</v>
      </c>
      <c r="J727" s="2">
        <v>24.85</v>
      </c>
      <c r="K727" s="2">
        <v>215.21</v>
      </c>
      <c r="L727" s="2">
        <v>-1.51</v>
      </c>
      <c r="M727" s="2">
        <v>0.72</v>
      </c>
      <c r="N727" s="2">
        <v>4.66</v>
      </c>
      <c r="O727" s="2">
        <v>8.79</v>
      </c>
      <c r="P727" s="2">
        <v>149.58</v>
      </c>
      <c r="Q727" s="2">
        <f t="shared" si="11"/>
        <v>8.95</v>
      </c>
    </row>
    <row r="728" spans="7:17" ht="12.75">
      <c r="G728" s="2">
        <v>8.96</v>
      </c>
      <c r="H728" s="28">
        <v>19471.78</v>
      </c>
      <c r="I728" s="28">
        <v>19958.57</v>
      </c>
      <c r="J728" s="2">
        <v>24.86</v>
      </c>
      <c r="K728" s="2">
        <v>215.38</v>
      </c>
      <c r="L728" s="2">
        <v>-1.5</v>
      </c>
      <c r="M728" s="2">
        <v>0.73</v>
      </c>
      <c r="N728" s="2">
        <v>4.66</v>
      </c>
      <c r="O728" s="2">
        <v>8.8</v>
      </c>
      <c r="P728" s="2">
        <v>149.51</v>
      </c>
      <c r="Q728" s="2">
        <f t="shared" si="11"/>
        <v>8.96</v>
      </c>
    </row>
    <row r="729" spans="7:17" ht="12.75">
      <c r="G729" s="2">
        <v>8.97</v>
      </c>
      <c r="H729" s="28">
        <v>19496.03</v>
      </c>
      <c r="I729" s="28">
        <v>19983.43</v>
      </c>
      <c r="J729" s="2">
        <v>24.86</v>
      </c>
      <c r="K729" s="2">
        <v>215.55</v>
      </c>
      <c r="L729" s="2">
        <v>-1.5</v>
      </c>
      <c r="M729" s="2">
        <v>0.74</v>
      </c>
      <c r="N729" s="2">
        <v>4.67</v>
      </c>
      <c r="O729" s="2">
        <v>8.8</v>
      </c>
      <c r="P729" s="2">
        <v>149.44</v>
      </c>
      <c r="Q729" s="2">
        <f t="shared" si="11"/>
        <v>8.97</v>
      </c>
    </row>
    <row r="730" spans="7:17" ht="12.75">
      <c r="G730" s="2">
        <v>8.98</v>
      </c>
      <c r="H730" s="28">
        <v>19520.28</v>
      </c>
      <c r="I730" s="28">
        <v>20008.29</v>
      </c>
      <c r="J730" s="2">
        <v>24.87</v>
      </c>
      <c r="K730" s="2">
        <v>215.71</v>
      </c>
      <c r="L730" s="2">
        <v>-1.5</v>
      </c>
      <c r="M730" s="2">
        <v>0.75</v>
      </c>
      <c r="N730" s="2">
        <v>4.67</v>
      </c>
      <c r="O730" s="2">
        <v>8.8</v>
      </c>
      <c r="P730" s="2">
        <v>149.37</v>
      </c>
      <c r="Q730" s="2">
        <f t="shared" si="11"/>
        <v>8.98</v>
      </c>
    </row>
    <row r="731" spans="7:17" ht="12.75">
      <c r="G731" s="2">
        <v>8.99</v>
      </c>
      <c r="H731" s="28">
        <v>19544.55</v>
      </c>
      <c r="I731" s="28">
        <v>20033.16</v>
      </c>
      <c r="J731" s="2">
        <v>24.88</v>
      </c>
      <c r="K731" s="2">
        <v>215.88</v>
      </c>
      <c r="L731" s="2">
        <v>-1.5</v>
      </c>
      <c r="M731" s="2">
        <v>0.75</v>
      </c>
      <c r="N731" s="2">
        <v>4.68</v>
      </c>
      <c r="O731" s="2">
        <v>8.8</v>
      </c>
      <c r="P731" s="2">
        <v>149.31</v>
      </c>
      <c r="Q731" s="2">
        <f t="shared" si="11"/>
        <v>8.99</v>
      </c>
    </row>
    <row r="732" spans="7:17" ht="12.75">
      <c r="G732" s="2">
        <v>9</v>
      </c>
      <c r="H732" s="28">
        <v>19568.82</v>
      </c>
      <c r="I732" s="28">
        <v>20058.04</v>
      </c>
      <c r="J732" s="2">
        <v>24.88</v>
      </c>
      <c r="K732" s="2">
        <v>216.05</v>
      </c>
      <c r="L732" s="2">
        <v>-1.49</v>
      </c>
      <c r="M732" s="2">
        <v>0.76</v>
      </c>
      <c r="N732" s="2">
        <v>4.69</v>
      </c>
      <c r="O732" s="2">
        <v>8.8</v>
      </c>
      <c r="P732" s="2">
        <v>149.24</v>
      </c>
      <c r="Q732" s="2">
        <f t="shared" si="11"/>
        <v>9</v>
      </c>
    </row>
    <row r="733" spans="7:17" ht="12.75">
      <c r="G733" s="2">
        <v>9.01</v>
      </c>
      <c r="H733" s="28">
        <v>19593.1</v>
      </c>
      <c r="I733" s="28">
        <v>20082.92</v>
      </c>
      <c r="J733" s="2">
        <v>24.89</v>
      </c>
      <c r="K733" s="2">
        <v>216.22</v>
      </c>
      <c r="L733" s="2">
        <v>-1.49</v>
      </c>
      <c r="M733" s="2">
        <v>0.77</v>
      </c>
      <c r="N733" s="2">
        <v>4.69</v>
      </c>
      <c r="O733" s="2">
        <v>8.8</v>
      </c>
      <c r="P733" s="2">
        <v>149.17</v>
      </c>
      <c r="Q733" s="2">
        <f t="shared" si="11"/>
        <v>9.01</v>
      </c>
    </row>
    <row r="734" spans="7:17" ht="12.75">
      <c r="G734" s="2">
        <v>9.02</v>
      </c>
      <c r="H734" s="28">
        <v>19617.38</v>
      </c>
      <c r="I734" s="28">
        <v>20107.82</v>
      </c>
      <c r="J734" s="2">
        <v>24.9</v>
      </c>
      <c r="K734" s="2">
        <v>216.39</v>
      </c>
      <c r="L734" s="2">
        <v>-1.49</v>
      </c>
      <c r="M734" s="2">
        <v>0.78</v>
      </c>
      <c r="N734" s="2">
        <v>4.7</v>
      </c>
      <c r="O734" s="2">
        <v>8.8</v>
      </c>
      <c r="P734" s="2">
        <v>149.11</v>
      </c>
      <c r="Q734" s="2">
        <f t="shared" si="11"/>
        <v>9.02</v>
      </c>
    </row>
    <row r="735" spans="7:17" ht="12.75">
      <c r="G735" s="2">
        <v>9.03</v>
      </c>
      <c r="H735" s="28">
        <v>19641.67</v>
      </c>
      <c r="I735" s="28">
        <v>20132.72</v>
      </c>
      <c r="J735" s="2">
        <v>24.91</v>
      </c>
      <c r="K735" s="2">
        <v>216.56</v>
      </c>
      <c r="L735" s="2">
        <v>-1.49</v>
      </c>
      <c r="M735" s="2">
        <v>0.78</v>
      </c>
      <c r="N735" s="2">
        <v>4.7</v>
      </c>
      <c r="O735" s="2">
        <v>8.81</v>
      </c>
      <c r="P735" s="2">
        <v>149.04</v>
      </c>
      <c r="Q735" s="2">
        <f t="shared" si="11"/>
        <v>9.03</v>
      </c>
    </row>
    <row r="736" spans="7:17" ht="12.75">
      <c r="G736" s="2">
        <v>9.04</v>
      </c>
      <c r="H736" s="28">
        <v>19665.97</v>
      </c>
      <c r="I736" s="28">
        <v>20157.62</v>
      </c>
      <c r="J736" s="2">
        <v>24.91</v>
      </c>
      <c r="K736" s="2">
        <v>216.73</v>
      </c>
      <c r="L736" s="2">
        <v>-1.48</v>
      </c>
      <c r="M736" s="2">
        <v>0.79</v>
      </c>
      <c r="N736" s="2">
        <v>4.71</v>
      </c>
      <c r="O736" s="2">
        <v>8.81</v>
      </c>
      <c r="P736" s="2">
        <v>148.98</v>
      </c>
      <c r="Q736" s="2">
        <f t="shared" si="11"/>
        <v>9.04</v>
      </c>
    </row>
    <row r="737" spans="7:17" ht="12.75">
      <c r="G737" s="2">
        <v>9.05</v>
      </c>
      <c r="H737" s="28">
        <v>19690.28</v>
      </c>
      <c r="I737" s="28">
        <v>20182.54</v>
      </c>
      <c r="J737" s="2">
        <v>24.92</v>
      </c>
      <c r="K737" s="2">
        <v>216.9</v>
      </c>
      <c r="L737" s="2">
        <v>-1.48</v>
      </c>
      <c r="M737" s="2">
        <v>0.8</v>
      </c>
      <c r="N737" s="2">
        <v>4.71</v>
      </c>
      <c r="O737" s="2">
        <v>8.81</v>
      </c>
      <c r="P737" s="2">
        <v>148.91</v>
      </c>
      <c r="Q737" s="2">
        <f t="shared" si="11"/>
        <v>9.05</v>
      </c>
    </row>
    <row r="738" spans="7:17" ht="12.75">
      <c r="G738" s="2">
        <v>9.06</v>
      </c>
      <c r="H738" s="28">
        <v>19714.59</v>
      </c>
      <c r="I738" s="28">
        <v>20207.46</v>
      </c>
      <c r="J738" s="2">
        <v>24.93</v>
      </c>
      <c r="K738" s="2">
        <v>217.07</v>
      </c>
      <c r="L738" s="2">
        <v>-1.48</v>
      </c>
      <c r="M738" s="2">
        <v>0.81</v>
      </c>
      <c r="N738" s="2">
        <v>4.72</v>
      </c>
      <c r="O738" s="2">
        <v>8.81</v>
      </c>
      <c r="P738" s="2">
        <v>148.85</v>
      </c>
      <c r="Q738" s="2">
        <f t="shared" si="11"/>
        <v>9.06</v>
      </c>
    </row>
    <row r="739" spans="7:17" ht="12.75">
      <c r="G739" s="2">
        <v>9.07</v>
      </c>
      <c r="H739" s="28">
        <v>19738.91</v>
      </c>
      <c r="I739" s="28">
        <v>20232.39</v>
      </c>
      <c r="J739" s="2">
        <v>24.94</v>
      </c>
      <c r="K739" s="2">
        <v>217.24</v>
      </c>
      <c r="L739" s="2">
        <v>-1.47</v>
      </c>
      <c r="M739" s="2">
        <v>0.82</v>
      </c>
      <c r="N739" s="2">
        <v>4.72</v>
      </c>
      <c r="O739" s="2">
        <v>8.81</v>
      </c>
      <c r="P739" s="2">
        <v>148.78</v>
      </c>
      <c r="Q739" s="2">
        <f t="shared" si="11"/>
        <v>9.07</v>
      </c>
    </row>
    <row r="740" spans="7:17" ht="12.75">
      <c r="G740" s="2">
        <v>9.08</v>
      </c>
      <c r="H740" s="28">
        <v>19763.24</v>
      </c>
      <c r="I740" s="28">
        <v>20257.32</v>
      </c>
      <c r="J740" s="2">
        <v>24.94</v>
      </c>
      <c r="K740" s="2">
        <v>217.41</v>
      </c>
      <c r="L740" s="2">
        <v>-1.47</v>
      </c>
      <c r="M740" s="2">
        <v>0.82</v>
      </c>
      <c r="N740" s="2">
        <v>4.73</v>
      </c>
      <c r="O740" s="2">
        <v>8.81</v>
      </c>
      <c r="P740" s="2">
        <v>148.72</v>
      </c>
      <c r="Q740" s="2">
        <f t="shared" si="11"/>
        <v>9.08</v>
      </c>
    </row>
    <row r="741" spans="7:17" ht="12.75">
      <c r="G741" s="2">
        <v>9.09</v>
      </c>
      <c r="H741" s="28">
        <v>19787.58</v>
      </c>
      <c r="I741" s="28">
        <v>20282.27</v>
      </c>
      <c r="J741" s="2">
        <v>24.95</v>
      </c>
      <c r="K741" s="2">
        <v>217.58</v>
      </c>
      <c r="L741" s="2">
        <v>-1.47</v>
      </c>
      <c r="M741" s="2">
        <v>0.83</v>
      </c>
      <c r="N741" s="2">
        <v>4.73</v>
      </c>
      <c r="O741" s="2">
        <v>8.82</v>
      </c>
      <c r="P741" s="2">
        <v>148.66</v>
      </c>
      <c r="Q741" s="2">
        <f t="shared" si="11"/>
        <v>9.09</v>
      </c>
    </row>
    <row r="742" spans="7:17" ht="12.75">
      <c r="G742" s="2">
        <v>9.1</v>
      </c>
      <c r="H742" s="28">
        <v>19811.92</v>
      </c>
      <c r="I742" s="28">
        <v>20307.22</v>
      </c>
      <c r="J742" s="2">
        <v>24.96</v>
      </c>
      <c r="K742" s="2">
        <v>217.75</v>
      </c>
      <c r="L742" s="2">
        <v>-1.47</v>
      </c>
      <c r="M742" s="2">
        <v>0.84</v>
      </c>
      <c r="N742" s="2">
        <v>4.74</v>
      </c>
      <c r="O742" s="2">
        <v>8.82</v>
      </c>
      <c r="P742" s="2">
        <v>148.59</v>
      </c>
      <c r="Q742" s="2">
        <f t="shared" si="11"/>
        <v>9.1</v>
      </c>
    </row>
    <row r="743" spans="7:17" ht="12.75">
      <c r="G743" s="2">
        <v>9.11</v>
      </c>
      <c r="H743" s="28">
        <v>19836.27</v>
      </c>
      <c r="I743" s="28">
        <v>20332.18</v>
      </c>
      <c r="J743" s="2">
        <v>24.97</v>
      </c>
      <c r="K743" s="2">
        <v>217.92</v>
      </c>
      <c r="L743" s="2">
        <v>-1.46</v>
      </c>
      <c r="M743" s="2">
        <v>0.85</v>
      </c>
      <c r="N743" s="2">
        <v>4.74</v>
      </c>
      <c r="O743" s="2">
        <v>8.82</v>
      </c>
      <c r="P743" s="2">
        <v>148.53</v>
      </c>
      <c r="Q743" s="2">
        <f t="shared" si="11"/>
        <v>9.11</v>
      </c>
    </row>
    <row r="744" spans="7:17" ht="12.75">
      <c r="G744" s="2">
        <v>9.12</v>
      </c>
      <c r="H744" s="28">
        <v>19860.63</v>
      </c>
      <c r="I744" s="28">
        <v>20357.14</v>
      </c>
      <c r="J744" s="2">
        <v>24.97</v>
      </c>
      <c r="K744" s="2">
        <v>218.1</v>
      </c>
      <c r="L744" s="2">
        <v>-1.46</v>
      </c>
      <c r="M744" s="2">
        <v>0.85</v>
      </c>
      <c r="N744" s="2">
        <v>4.75</v>
      </c>
      <c r="O744" s="2">
        <v>8.82</v>
      </c>
      <c r="P744" s="2">
        <v>148.47</v>
      </c>
      <c r="Q744" s="2">
        <f t="shared" si="11"/>
        <v>9.12</v>
      </c>
    </row>
    <row r="745" spans="7:17" ht="12.75">
      <c r="G745" s="2">
        <v>9.13</v>
      </c>
      <c r="H745" s="28">
        <v>19884.99</v>
      </c>
      <c r="I745" s="28">
        <v>20382.12</v>
      </c>
      <c r="J745" s="2">
        <v>24.98</v>
      </c>
      <c r="K745" s="2">
        <v>218.27</v>
      </c>
      <c r="L745" s="2">
        <v>-1.46</v>
      </c>
      <c r="M745" s="2">
        <v>0.86</v>
      </c>
      <c r="N745" s="2">
        <v>4.75</v>
      </c>
      <c r="O745" s="2">
        <v>8.82</v>
      </c>
      <c r="P745" s="2">
        <v>148.4</v>
      </c>
      <c r="Q745" s="2">
        <f t="shared" si="11"/>
        <v>9.13</v>
      </c>
    </row>
    <row r="746" spans="7:17" ht="12.75">
      <c r="G746" s="2">
        <v>9.14</v>
      </c>
      <c r="H746" s="28">
        <v>19909.36</v>
      </c>
      <c r="I746" s="28">
        <v>20407.1</v>
      </c>
      <c r="J746" s="2">
        <v>24.99</v>
      </c>
      <c r="K746" s="2">
        <v>218.44</v>
      </c>
      <c r="L746" s="2">
        <v>-1.45</v>
      </c>
      <c r="M746" s="2">
        <v>0.87</v>
      </c>
      <c r="N746" s="2">
        <v>4.76</v>
      </c>
      <c r="O746" s="2">
        <v>8.82</v>
      </c>
      <c r="P746" s="2">
        <v>148.34</v>
      </c>
      <c r="Q746" s="2">
        <f t="shared" si="11"/>
        <v>9.14</v>
      </c>
    </row>
    <row r="747" spans="7:17" ht="12.75">
      <c r="G747" s="2">
        <v>9.15</v>
      </c>
      <c r="H747" s="28">
        <v>19933.74</v>
      </c>
      <c r="I747" s="28">
        <v>20432.09</v>
      </c>
      <c r="J747" s="2">
        <v>25</v>
      </c>
      <c r="K747" s="2">
        <v>218.61</v>
      </c>
      <c r="L747" s="2">
        <v>-1.45</v>
      </c>
      <c r="M747" s="2">
        <v>0.88</v>
      </c>
      <c r="N747" s="2">
        <v>4.76</v>
      </c>
      <c r="O747" s="2">
        <v>8.82</v>
      </c>
      <c r="P747" s="2">
        <v>148.28</v>
      </c>
      <c r="Q747" s="2">
        <f t="shared" si="11"/>
        <v>9.15</v>
      </c>
    </row>
    <row r="748" spans="7:17" ht="12.75">
      <c r="G748" s="2">
        <v>9.16</v>
      </c>
      <c r="H748" s="28">
        <v>19958.13</v>
      </c>
      <c r="I748" s="28">
        <v>20457.08</v>
      </c>
      <c r="J748" s="2">
        <v>25</v>
      </c>
      <c r="K748" s="2">
        <v>218.78</v>
      </c>
      <c r="L748" s="2">
        <v>-1.45</v>
      </c>
      <c r="M748" s="2">
        <v>0.89</v>
      </c>
      <c r="N748" s="2">
        <v>4.77</v>
      </c>
      <c r="O748" s="2">
        <v>8.83</v>
      </c>
      <c r="P748" s="2">
        <v>148.22</v>
      </c>
      <c r="Q748" s="2">
        <f t="shared" si="11"/>
        <v>9.16</v>
      </c>
    </row>
    <row r="749" spans="7:17" ht="12.75">
      <c r="G749" s="2">
        <v>9.17</v>
      </c>
      <c r="H749" s="28">
        <v>19982.53</v>
      </c>
      <c r="I749" s="28">
        <v>20482.09</v>
      </c>
      <c r="J749" s="2">
        <v>25.01</v>
      </c>
      <c r="K749" s="2">
        <v>218.96</v>
      </c>
      <c r="L749" s="2">
        <v>-1.45</v>
      </c>
      <c r="M749" s="2">
        <v>0.89</v>
      </c>
      <c r="N749" s="2">
        <v>4.77</v>
      </c>
      <c r="O749" s="2">
        <v>8.83</v>
      </c>
      <c r="P749" s="2">
        <v>148.16</v>
      </c>
      <c r="Q749" s="2">
        <f t="shared" si="11"/>
        <v>9.17</v>
      </c>
    </row>
    <row r="750" spans="7:17" ht="12.75">
      <c r="G750" s="2">
        <v>9.18</v>
      </c>
      <c r="H750" s="28">
        <v>20006.93</v>
      </c>
      <c r="I750" s="28">
        <v>20507.1</v>
      </c>
      <c r="J750" s="2">
        <v>25.02</v>
      </c>
      <c r="K750" s="2">
        <v>219.13</v>
      </c>
      <c r="L750" s="2">
        <v>-1.44</v>
      </c>
      <c r="M750" s="2">
        <v>0.9</v>
      </c>
      <c r="N750" s="2">
        <v>4.78</v>
      </c>
      <c r="O750" s="2">
        <v>8.83</v>
      </c>
      <c r="P750" s="2">
        <v>148.09</v>
      </c>
      <c r="Q750" s="2">
        <f t="shared" si="11"/>
        <v>9.18</v>
      </c>
    </row>
    <row r="751" spans="7:17" ht="12.75">
      <c r="G751" s="2">
        <v>9.19</v>
      </c>
      <c r="H751" s="28">
        <v>20031.34</v>
      </c>
      <c r="I751" s="28">
        <v>20532.12</v>
      </c>
      <c r="J751" s="2">
        <v>25.03</v>
      </c>
      <c r="K751" s="2">
        <v>219.3</v>
      </c>
      <c r="L751" s="2">
        <v>-1.44</v>
      </c>
      <c r="M751" s="2">
        <v>0.91</v>
      </c>
      <c r="N751" s="2">
        <v>4.78</v>
      </c>
      <c r="O751" s="2">
        <v>8.83</v>
      </c>
      <c r="P751" s="2">
        <v>148.03</v>
      </c>
      <c r="Q751" s="2">
        <f t="shared" si="11"/>
        <v>9.19</v>
      </c>
    </row>
    <row r="752" spans="7:17" ht="12.75">
      <c r="G752" s="2">
        <v>9.2</v>
      </c>
      <c r="H752" s="28">
        <v>20055.75</v>
      </c>
      <c r="I752" s="28">
        <v>20557.15</v>
      </c>
      <c r="J752" s="2">
        <v>25.04</v>
      </c>
      <c r="K752" s="2">
        <v>219.47</v>
      </c>
      <c r="L752" s="2">
        <v>-1.44</v>
      </c>
      <c r="M752" s="2">
        <v>0.92</v>
      </c>
      <c r="N752" s="2">
        <v>4.79</v>
      </c>
      <c r="O752" s="2">
        <v>8.83</v>
      </c>
      <c r="P752" s="2">
        <v>147.97</v>
      </c>
      <c r="Q752" s="2">
        <f t="shared" si="11"/>
        <v>9.2</v>
      </c>
    </row>
    <row r="753" spans="7:17" ht="12.75">
      <c r="G753" s="2">
        <v>9.21</v>
      </c>
      <c r="H753" s="28">
        <v>20080.18</v>
      </c>
      <c r="I753" s="28">
        <v>20582.18</v>
      </c>
      <c r="J753" s="2">
        <v>25.04</v>
      </c>
      <c r="K753" s="2">
        <v>219.65</v>
      </c>
      <c r="L753" s="2">
        <v>-1.43</v>
      </c>
      <c r="M753" s="2">
        <v>0.92</v>
      </c>
      <c r="N753" s="2">
        <v>4.79</v>
      </c>
      <c r="O753" s="2">
        <v>8.83</v>
      </c>
      <c r="P753" s="2">
        <v>147.91</v>
      </c>
      <c r="Q753" s="2">
        <f t="shared" si="11"/>
        <v>9.21</v>
      </c>
    </row>
    <row r="754" spans="7:17" ht="12.75">
      <c r="G754" s="2">
        <v>9.22</v>
      </c>
      <c r="H754" s="28">
        <v>20104.61</v>
      </c>
      <c r="I754" s="28">
        <v>20607.23</v>
      </c>
      <c r="J754" s="2">
        <v>25.05</v>
      </c>
      <c r="K754" s="2">
        <v>219.82</v>
      </c>
      <c r="L754" s="2">
        <v>-1.43</v>
      </c>
      <c r="M754" s="2">
        <v>0.93</v>
      </c>
      <c r="N754" s="2">
        <v>4.8</v>
      </c>
      <c r="O754" s="2">
        <v>8.84</v>
      </c>
      <c r="P754" s="2">
        <v>147.85</v>
      </c>
      <c r="Q754" s="2">
        <f t="shared" si="11"/>
        <v>9.22</v>
      </c>
    </row>
    <row r="755" spans="7:17" ht="12.75">
      <c r="G755" s="2">
        <v>9.23</v>
      </c>
      <c r="H755" s="28">
        <v>20129.05</v>
      </c>
      <c r="I755" s="28">
        <v>20632.28</v>
      </c>
      <c r="J755" s="2">
        <v>25.06</v>
      </c>
      <c r="K755" s="2">
        <v>220</v>
      </c>
      <c r="L755" s="2">
        <v>-1.43</v>
      </c>
      <c r="M755" s="2">
        <v>0.94</v>
      </c>
      <c r="N755" s="2">
        <v>4.8</v>
      </c>
      <c r="O755" s="2">
        <v>8.84</v>
      </c>
      <c r="P755" s="2">
        <v>147.79</v>
      </c>
      <c r="Q755" s="2">
        <f t="shared" si="11"/>
        <v>9.23</v>
      </c>
    </row>
    <row r="756" spans="7:17" ht="12.75">
      <c r="G756" s="2">
        <v>9.24</v>
      </c>
      <c r="H756" s="28">
        <v>20153.5</v>
      </c>
      <c r="I756" s="28">
        <v>20657.34</v>
      </c>
      <c r="J756" s="2">
        <v>25.07</v>
      </c>
      <c r="K756" s="2">
        <v>220.17</v>
      </c>
      <c r="L756" s="2">
        <v>-1.43</v>
      </c>
      <c r="M756" s="2">
        <v>0.95</v>
      </c>
      <c r="N756" s="2">
        <v>4.81</v>
      </c>
      <c r="O756" s="2">
        <v>8.84</v>
      </c>
      <c r="P756" s="2">
        <v>147.73</v>
      </c>
      <c r="Q756" s="2">
        <f t="shared" si="11"/>
        <v>9.24</v>
      </c>
    </row>
    <row r="757" spans="7:17" ht="12.75">
      <c r="G757" s="2">
        <v>9.25</v>
      </c>
      <c r="H757" s="28">
        <v>20177.95</v>
      </c>
      <c r="I757" s="28">
        <v>20682.4</v>
      </c>
      <c r="J757" s="2">
        <v>25.07</v>
      </c>
      <c r="K757" s="2">
        <v>220.34</v>
      </c>
      <c r="L757" s="2">
        <v>-1.42</v>
      </c>
      <c r="M757" s="2">
        <v>0.96</v>
      </c>
      <c r="N757" s="2">
        <v>4.81</v>
      </c>
      <c r="O757" s="2">
        <v>8.84</v>
      </c>
      <c r="P757" s="2">
        <v>147.67</v>
      </c>
      <c r="Q757" s="2">
        <f t="shared" si="11"/>
        <v>9.25</v>
      </c>
    </row>
    <row r="758" spans="7:17" ht="12.75">
      <c r="G758" s="2">
        <v>9.26</v>
      </c>
      <c r="H758" s="28">
        <v>20202.42</v>
      </c>
      <c r="I758" s="28">
        <v>20707.48</v>
      </c>
      <c r="J758" s="2">
        <v>25.08</v>
      </c>
      <c r="K758" s="2">
        <v>220.52</v>
      </c>
      <c r="L758" s="2">
        <v>-1.42</v>
      </c>
      <c r="M758" s="2">
        <v>0.96</v>
      </c>
      <c r="N758" s="2">
        <v>4.82</v>
      </c>
      <c r="O758" s="2">
        <v>8.84</v>
      </c>
      <c r="P758" s="2">
        <v>147.62</v>
      </c>
      <c r="Q758" s="2">
        <f t="shared" si="11"/>
        <v>9.26</v>
      </c>
    </row>
    <row r="759" spans="7:17" ht="12.75">
      <c r="G759" s="2">
        <v>9.27</v>
      </c>
      <c r="H759" s="28">
        <v>20226.89</v>
      </c>
      <c r="I759" s="28">
        <v>20732.56</v>
      </c>
      <c r="J759" s="2">
        <v>25.09</v>
      </c>
      <c r="K759" s="2">
        <v>220.69</v>
      </c>
      <c r="L759" s="2">
        <v>-1.42</v>
      </c>
      <c r="M759" s="2">
        <v>0.97</v>
      </c>
      <c r="N759" s="2">
        <v>4.82</v>
      </c>
      <c r="O759" s="2">
        <v>8.84</v>
      </c>
      <c r="P759" s="2">
        <v>147.56</v>
      </c>
      <c r="Q759" s="2">
        <f t="shared" si="11"/>
        <v>9.27</v>
      </c>
    </row>
    <row r="760" spans="7:17" ht="12.75">
      <c r="G760" s="2">
        <v>9.28</v>
      </c>
      <c r="H760" s="28">
        <v>20251.37</v>
      </c>
      <c r="I760" s="28">
        <v>20757.65</v>
      </c>
      <c r="J760" s="2">
        <v>25.1</v>
      </c>
      <c r="K760" s="2">
        <v>220.87</v>
      </c>
      <c r="L760" s="2">
        <v>-1.41</v>
      </c>
      <c r="M760" s="2">
        <v>0.98</v>
      </c>
      <c r="N760" s="2">
        <v>4.83</v>
      </c>
      <c r="O760" s="2">
        <v>8.85</v>
      </c>
      <c r="P760" s="2">
        <v>147.5</v>
      </c>
      <c r="Q760" s="2">
        <f t="shared" si="11"/>
        <v>9.28</v>
      </c>
    </row>
    <row r="761" spans="7:17" ht="12.75">
      <c r="G761" s="2">
        <v>9.29</v>
      </c>
      <c r="H761" s="28">
        <v>20275.85</v>
      </c>
      <c r="I761" s="28">
        <v>20782.75</v>
      </c>
      <c r="J761" s="2">
        <v>25.11</v>
      </c>
      <c r="K761" s="2">
        <v>221.04</v>
      </c>
      <c r="L761" s="2">
        <v>-1.41</v>
      </c>
      <c r="M761" s="2">
        <v>0.99</v>
      </c>
      <c r="N761" s="2">
        <v>4.83</v>
      </c>
      <c r="O761" s="2">
        <v>8.85</v>
      </c>
      <c r="P761" s="2">
        <v>147.44</v>
      </c>
      <c r="Q761" s="2">
        <f t="shared" si="11"/>
        <v>9.29</v>
      </c>
    </row>
    <row r="762" spans="7:17" ht="12.75">
      <c r="G762" s="2">
        <v>9.3</v>
      </c>
      <c r="H762" s="28">
        <v>20300.35</v>
      </c>
      <c r="I762" s="28">
        <v>20807.86</v>
      </c>
      <c r="J762" s="2">
        <v>25.11</v>
      </c>
      <c r="K762" s="2">
        <v>221.22</v>
      </c>
      <c r="L762" s="2">
        <v>-1.41</v>
      </c>
      <c r="M762" s="2">
        <v>0.99</v>
      </c>
      <c r="N762" s="2">
        <v>4.84</v>
      </c>
      <c r="O762" s="2">
        <v>8.85</v>
      </c>
      <c r="P762" s="2">
        <v>147.38</v>
      </c>
      <c r="Q762" s="2">
        <f t="shared" si="11"/>
        <v>9.3</v>
      </c>
    </row>
    <row r="763" spans="7:17" ht="12.75">
      <c r="G763" s="2">
        <v>9.31</v>
      </c>
      <c r="H763" s="28">
        <v>20324.85</v>
      </c>
      <c r="I763" s="28">
        <v>20832.97</v>
      </c>
      <c r="J763" s="2">
        <v>25.12</v>
      </c>
      <c r="K763" s="2">
        <v>221.39</v>
      </c>
      <c r="L763" s="2">
        <v>-1.41</v>
      </c>
      <c r="M763" s="2">
        <v>1</v>
      </c>
      <c r="N763" s="2">
        <v>4.85</v>
      </c>
      <c r="O763" s="2">
        <v>8.85</v>
      </c>
      <c r="P763" s="2">
        <v>147.32</v>
      </c>
      <c r="Q763" s="2">
        <f t="shared" si="11"/>
        <v>9.31</v>
      </c>
    </row>
    <row r="764" spans="7:17" ht="12.75">
      <c r="G764" s="2">
        <v>9.32</v>
      </c>
      <c r="H764" s="28">
        <v>20349.36</v>
      </c>
      <c r="I764" s="28">
        <v>20858.09</v>
      </c>
      <c r="J764" s="2">
        <v>25.13</v>
      </c>
      <c r="K764" s="2">
        <v>221.57</v>
      </c>
      <c r="L764" s="2">
        <v>-1.4</v>
      </c>
      <c r="M764" s="2">
        <v>1.01</v>
      </c>
      <c r="N764" s="2">
        <v>4.85</v>
      </c>
      <c r="O764" s="2">
        <v>8.85</v>
      </c>
      <c r="P764" s="2">
        <v>147.27</v>
      </c>
      <c r="Q764" s="2">
        <f t="shared" si="11"/>
        <v>9.32</v>
      </c>
    </row>
    <row r="765" spans="7:17" ht="12.75">
      <c r="G765" s="2">
        <v>9.33</v>
      </c>
      <c r="H765" s="28">
        <v>20373.88</v>
      </c>
      <c r="I765" s="28">
        <v>20883.22</v>
      </c>
      <c r="J765" s="2">
        <v>25.14</v>
      </c>
      <c r="K765" s="2">
        <v>221.75</v>
      </c>
      <c r="L765" s="2">
        <v>-1.4</v>
      </c>
      <c r="M765" s="2">
        <v>1.02</v>
      </c>
      <c r="N765" s="2">
        <v>4.86</v>
      </c>
      <c r="O765" s="2">
        <v>8.86</v>
      </c>
      <c r="P765" s="2">
        <v>147.21</v>
      </c>
      <c r="Q765" s="2">
        <f t="shared" si="11"/>
        <v>9.33</v>
      </c>
    </row>
    <row r="766" spans="7:17" ht="12.75">
      <c r="G766" s="2">
        <v>9.34</v>
      </c>
      <c r="H766" s="28">
        <v>20398.4</v>
      </c>
      <c r="I766" s="28">
        <v>20908.36</v>
      </c>
      <c r="J766" s="2">
        <v>25.15</v>
      </c>
      <c r="K766" s="2">
        <v>221.92</v>
      </c>
      <c r="L766" s="2">
        <v>-1.4</v>
      </c>
      <c r="M766" s="2">
        <v>1.02</v>
      </c>
      <c r="N766" s="2">
        <v>4.86</v>
      </c>
      <c r="O766" s="2">
        <v>8.86</v>
      </c>
      <c r="P766" s="2">
        <v>147.15</v>
      </c>
      <c r="Q766" s="2">
        <f t="shared" si="11"/>
        <v>9.34</v>
      </c>
    </row>
    <row r="767" spans="7:17" ht="12.75">
      <c r="G767" s="2">
        <v>9.35</v>
      </c>
      <c r="H767" s="28">
        <v>20422.94</v>
      </c>
      <c r="I767" s="28">
        <v>20933.51</v>
      </c>
      <c r="J767" s="2">
        <v>25.16</v>
      </c>
      <c r="K767" s="2">
        <v>222.1</v>
      </c>
      <c r="L767" s="2">
        <v>-1.39</v>
      </c>
      <c r="M767" s="2">
        <v>1.03</v>
      </c>
      <c r="N767" s="2">
        <v>4.87</v>
      </c>
      <c r="O767" s="2">
        <v>8.86</v>
      </c>
      <c r="P767" s="2">
        <v>147.1</v>
      </c>
      <c r="Q767" s="2">
        <f t="shared" si="11"/>
        <v>9.35</v>
      </c>
    </row>
    <row r="768" spans="7:17" ht="12.75">
      <c r="G768" s="2">
        <v>9.36</v>
      </c>
      <c r="H768" s="28">
        <v>20447.48</v>
      </c>
      <c r="I768" s="28">
        <v>20958.67</v>
      </c>
      <c r="J768" s="2">
        <v>25.16</v>
      </c>
      <c r="K768" s="2">
        <v>222.27</v>
      </c>
      <c r="L768" s="2">
        <v>-1.39</v>
      </c>
      <c r="M768" s="2">
        <v>1.04</v>
      </c>
      <c r="N768" s="2">
        <v>4.87</v>
      </c>
      <c r="O768" s="2">
        <v>8.86</v>
      </c>
      <c r="P768" s="2">
        <v>147.04</v>
      </c>
      <c r="Q768" s="2">
        <f t="shared" si="11"/>
        <v>9.36</v>
      </c>
    </row>
    <row r="769" spans="7:17" ht="12.75">
      <c r="G769" s="2">
        <v>9.37</v>
      </c>
      <c r="H769" s="28">
        <v>20472.03</v>
      </c>
      <c r="I769" s="28">
        <v>20983.83</v>
      </c>
      <c r="J769" s="2">
        <v>25.17</v>
      </c>
      <c r="K769" s="2">
        <v>222.45</v>
      </c>
      <c r="L769" s="2">
        <v>-1.39</v>
      </c>
      <c r="M769" s="2">
        <v>1.05</v>
      </c>
      <c r="N769" s="2">
        <v>4.88</v>
      </c>
      <c r="O769" s="2">
        <v>8.86</v>
      </c>
      <c r="P769" s="2">
        <v>146.99</v>
      </c>
      <c r="Q769" s="2">
        <f t="shared" si="11"/>
        <v>9.37</v>
      </c>
    </row>
    <row r="770" spans="7:17" ht="12.75">
      <c r="G770" s="2">
        <v>9.38</v>
      </c>
      <c r="H770" s="28">
        <v>20496.59</v>
      </c>
      <c r="I770" s="28">
        <v>21009</v>
      </c>
      <c r="J770" s="2">
        <v>25.18</v>
      </c>
      <c r="K770" s="2">
        <v>222.63</v>
      </c>
      <c r="L770" s="2">
        <v>-1.39</v>
      </c>
      <c r="M770" s="2">
        <v>1.06</v>
      </c>
      <c r="N770" s="2">
        <v>4.88</v>
      </c>
      <c r="O770" s="2">
        <v>8.86</v>
      </c>
      <c r="P770" s="2">
        <v>146.93</v>
      </c>
      <c r="Q770" s="2">
        <f t="shared" si="11"/>
        <v>9.38</v>
      </c>
    </row>
    <row r="771" spans="7:17" ht="12.75">
      <c r="G771" s="2">
        <v>9.39</v>
      </c>
      <c r="H771" s="28">
        <v>20521.15</v>
      </c>
      <c r="I771" s="28">
        <v>21034.18</v>
      </c>
      <c r="J771" s="2">
        <v>25.19</v>
      </c>
      <c r="K771" s="2">
        <v>222.8</v>
      </c>
      <c r="L771" s="2">
        <v>-1.38</v>
      </c>
      <c r="M771" s="2">
        <v>1.06</v>
      </c>
      <c r="N771" s="2">
        <v>4.89</v>
      </c>
      <c r="O771" s="2">
        <v>8.87</v>
      </c>
      <c r="P771" s="2">
        <v>146.87</v>
      </c>
      <c r="Q771" s="2">
        <f aca="true" t="shared" si="12" ref="Q771:Q834">G771</f>
        <v>9.39</v>
      </c>
    </row>
    <row r="772" spans="7:17" ht="12.75">
      <c r="G772" s="2">
        <v>9.4</v>
      </c>
      <c r="H772" s="28">
        <v>20545.73</v>
      </c>
      <c r="I772" s="28">
        <v>21059.37</v>
      </c>
      <c r="J772" s="2">
        <v>25.2</v>
      </c>
      <c r="K772" s="2">
        <v>222.98</v>
      </c>
      <c r="L772" s="2">
        <v>-1.38</v>
      </c>
      <c r="M772" s="2">
        <v>1.07</v>
      </c>
      <c r="N772" s="2">
        <v>4.89</v>
      </c>
      <c r="O772" s="2">
        <v>8.87</v>
      </c>
      <c r="P772" s="2">
        <v>146.82</v>
      </c>
      <c r="Q772" s="2">
        <f t="shared" si="12"/>
        <v>9.4</v>
      </c>
    </row>
    <row r="773" spans="7:17" ht="12.75">
      <c r="G773" s="2">
        <v>9.41</v>
      </c>
      <c r="H773" s="28">
        <v>20570.31</v>
      </c>
      <c r="I773" s="28">
        <v>21084.57</v>
      </c>
      <c r="J773" s="2">
        <v>25.2</v>
      </c>
      <c r="K773" s="2">
        <v>223.16</v>
      </c>
      <c r="L773" s="2">
        <v>-1.38</v>
      </c>
      <c r="M773" s="2">
        <v>1.08</v>
      </c>
      <c r="N773" s="2">
        <v>4.9</v>
      </c>
      <c r="O773" s="2">
        <v>8.87</v>
      </c>
      <c r="P773" s="2">
        <v>146.76</v>
      </c>
      <c r="Q773" s="2">
        <f t="shared" si="12"/>
        <v>9.41</v>
      </c>
    </row>
    <row r="774" spans="7:17" ht="12.75">
      <c r="G774" s="2">
        <v>9.42</v>
      </c>
      <c r="H774" s="28">
        <v>20594.9</v>
      </c>
      <c r="I774" s="28">
        <v>21109.77</v>
      </c>
      <c r="J774" s="2">
        <v>25.21</v>
      </c>
      <c r="K774" s="2">
        <v>223.34</v>
      </c>
      <c r="L774" s="2">
        <v>-1.37</v>
      </c>
      <c r="M774" s="2">
        <v>1.09</v>
      </c>
      <c r="N774" s="2">
        <v>4.9</v>
      </c>
      <c r="O774" s="2">
        <v>8.87</v>
      </c>
      <c r="P774" s="2">
        <v>146.71</v>
      </c>
      <c r="Q774" s="2">
        <f t="shared" si="12"/>
        <v>9.42</v>
      </c>
    </row>
    <row r="775" spans="7:17" ht="12.75">
      <c r="G775" s="2">
        <v>9.43</v>
      </c>
      <c r="H775" s="28">
        <v>20619.5</v>
      </c>
      <c r="I775" s="28">
        <v>21134.98</v>
      </c>
      <c r="J775" s="2">
        <v>25.22</v>
      </c>
      <c r="K775" s="2">
        <v>223.52</v>
      </c>
      <c r="L775" s="2">
        <v>-1.37</v>
      </c>
      <c r="M775" s="2">
        <v>1.09</v>
      </c>
      <c r="N775" s="2">
        <v>4.91</v>
      </c>
      <c r="O775" s="2">
        <v>8.87</v>
      </c>
      <c r="P775" s="2">
        <v>146.66</v>
      </c>
      <c r="Q775" s="2">
        <f t="shared" si="12"/>
        <v>9.43</v>
      </c>
    </row>
    <row r="776" spans="7:17" ht="12.75">
      <c r="G776" s="2">
        <v>9.44</v>
      </c>
      <c r="H776" s="28">
        <v>20644.1</v>
      </c>
      <c r="I776" s="28">
        <v>21160.2</v>
      </c>
      <c r="J776" s="2">
        <v>25.23</v>
      </c>
      <c r="K776" s="2">
        <v>223.69</v>
      </c>
      <c r="L776" s="2">
        <v>-1.37</v>
      </c>
      <c r="M776" s="2">
        <v>1.1</v>
      </c>
      <c r="N776" s="2">
        <v>4.91</v>
      </c>
      <c r="O776" s="2">
        <v>8.88</v>
      </c>
      <c r="P776" s="2">
        <v>146.6</v>
      </c>
      <c r="Q776" s="2">
        <f t="shared" si="12"/>
        <v>9.44</v>
      </c>
    </row>
    <row r="777" spans="7:17" ht="12.75">
      <c r="G777" s="2">
        <v>9.45</v>
      </c>
      <c r="H777" s="28">
        <v>20668.72</v>
      </c>
      <c r="I777" s="28">
        <v>21185.43</v>
      </c>
      <c r="J777" s="2">
        <v>25.24</v>
      </c>
      <c r="K777" s="2">
        <v>223.87</v>
      </c>
      <c r="L777" s="2">
        <v>-1.36</v>
      </c>
      <c r="M777" s="2">
        <v>1.11</v>
      </c>
      <c r="N777" s="2">
        <v>4.92</v>
      </c>
      <c r="O777" s="2">
        <v>8.88</v>
      </c>
      <c r="P777" s="2">
        <v>146.55</v>
      </c>
      <c r="Q777" s="2">
        <f t="shared" si="12"/>
        <v>9.45</v>
      </c>
    </row>
    <row r="778" spans="7:17" ht="12.75">
      <c r="G778" s="2">
        <v>9.46</v>
      </c>
      <c r="H778" s="28">
        <v>20693.34</v>
      </c>
      <c r="I778" s="28">
        <v>21210.67</v>
      </c>
      <c r="J778" s="2">
        <v>25.25</v>
      </c>
      <c r="K778" s="2">
        <v>224.05</v>
      </c>
      <c r="L778" s="2">
        <v>-1.36</v>
      </c>
      <c r="M778" s="2">
        <v>1.12</v>
      </c>
      <c r="N778" s="2">
        <v>4.92</v>
      </c>
      <c r="O778" s="2">
        <v>8.88</v>
      </c>
      <c r="P778" s="2">
        <v>146.49</v>
      </c>
      <c r="Q778" s="2">
        <f t="shared" si="12"/>
        <v>9.46</v>
      </c>
    </row>
    <row r="779" spans="7:17" ht="12.75">
      <c r="G779" s="2">
        <v>9.47</v>
      </c>
      <c r="H779" s="28">
        <v>20717.97</v>
      </c>
      <c r="I779" s="28">
        <v>21235.92</v>
      </c>
      <c r="J779" s="2">
        <v>25.26</v>
      </c>
      <c r="K779" s="2">
        <v>224.23</v>
      </c>
      <c r="L779" s="2">
        <v>-1.36</v>
      </c>
      <c r="M779" s="2">
        <v>1.12</v>
      </c>
      <c r="N779" s="2">
        <v>4.93</v>
      </c>
      <c r="O779" s="2">
        <v>8.88</v>
      </c>
      <c r="P779" s="2">
        <v>146.44</v>
      </c>
      <c r="Q779" s="2">
        <f t="shared" si="12"/>
        <v>9.47</v>
      </c>
    </row>
    <row r="780" spans="7:17" ht="12.75">
      <c r="G780" s="2">
        <v>9.48</v>
      </c>
      <c r="H780" s="28">
        <v>20742.61</v>
      </c>
      <c r="I780" s="28">
        <v>21261.18</v>
      </c>
      <c r="J780" s="2">
        <v>25.26</v>
      </c>
      <c r="K780" s="2">
        <v>224.41</v>
      </c>
      <c r="L780" s="2">
        <v>-1.36</v>
      </c>
      <c r="M780" s="2">
        <v>1.13</v>
      </c>
      <c r="N780" s="2">
        <v>4.93</v>
      </c>
      <c r="O780" s="2">
        <v>8.88</v>
      </c>
      <c r="P780" s="2">
        <v>146.39</v>
      </c>
      <c r="Q780" s="2">
        <f t="shared" si="12"/>
        <v>9.48</v>
      </c>
    </row>
    <row r="781" spans="7:17" ht="12.75">
      <c r="G781" s="2">
        <v>9.49</v>
      </c>
      <c r="H781" s="28">
        <v>20767.26</v>
      </c>
      <c r="I781" s="28">
        <v>21286.44</v>
      </c>
      <c r="J781" s="2">
        <v>25.27</v>
      </c>
      <c r="K781" s="2">
        <v>224.59</v>
      </c>
      <c r="L781" s="2">
        <v>-1.35</v>
      </c>
      <c r="M781" s="2">
        <v>1.14</v>
      </c>
      <c r="N781" s="2">
        <v>4.94</v>
      </c>
      <c r="O781" s="2">
        <v>8.89</v>
      </c>
      <c r="P781" s="2">
        <v>146.33</v>
      </c>
      <c r="Q781" s="2">
        <f t="shared" si="12"/>
        <v>9.49</v>
      </c>
    </row>
    <row r="782" spans="7:17" ht="12.75">
      <c r="G782" s="2">
        <v>9.5</v>
      </c>
      <c r="H782" s="28">
        <v>20791.91</v>
      </c>
      <c r="I782" s="28">
        <v>21311.71</v>
      </c>
      <c r="J782" s="2">
        <v>25.28</v>
      </c>
      <c r="K782" s="2">
        <v>224.77</v>
      </c>
      <c r="L782" s="2">
        <v>-1.35</v>
      </c>
      <c r="M782" s="2">
        <v>1.15</v>
      </c>
      <c r="N782" s="2">
        <v>4.94</v>
      </c>
      <c r="O782" s="2">
        <v>8.89</v>
      </c>
      <c r="P782" s="2">
        <v>146.28</v>
      </c>
      <c r="Q782" s="2">
        <f t="shared" si="12"/>
        <v>9.5</v>
      </c>
    </row>
    <row r="783" spans="7:17" ht="12.75">
      <c r="G783" s="2">
        <v>9.51</v>
      </c>
      <c r="H783" s="28">
        <v>20816.58</v>
      </c>
      <c r="I783" s="28">
        <v>21336.99</v>
      </c>
      <c r="J783" s="2">
        <v>25.29</v>
      </c>
      <c r="K783" s="2">
        <v>224.95</v>
      </c>
      <c r="L783" s="2">
        <v>-1.35</v>
      </c>
      <c r="M783" s="2">
        <v>1.16</v>
      </c>
      <c r="N783" s="2">
        <v>4.95</v>
      </c>
      <c r="O783" s="2">
        <v>8.89</v>
      </c>
      <c r="P783" s="2">
        <v>146.23</v>
      </c>
      <c r="Q783" s="2">
        <f t="shared" si="12"/>
        <v>9.51</v>
      </c>
    </row>
    <row r="784" spans="7:17" ht="12.75">
      <c r="G784" s="2">
        <v>9.52</v>
      </c>
      <c r="H784" s="28">
        <v>20841.25</v>
      </c>
      <c r="I784" s="28">
        <v>21362.28</v>
      </c>
      <c r="J784" s="2">
        <v>25.3</v>
      </c>
      <c r="K784" s="2">
        <v>225.13</v>
      </c>
      <c r="L784" s="2">
        <v>-1.34</v>
      </c>
      <c r="M784" s="2">
        <v>1.16</v>
      </c>
      <c r="N784" s="2">
        <v>4.95</v>
      </c>
      <c r="O784" s="2">
        <v>8.89</v>
      </c>
      <c r="P784" s="2">
        <v>146.18</v>
      </c>
      <c r="Q784" s="2">
        <f t="shared" si="12"/>
        <v>9.52</v>
      </c>
    </row>
    <row r="785" spans="7:17" ht="12.75">
      <c r="G785" s="2">
        <v>9.53</v>
      </c>
      <c r="H785" s="28">
        <v>20865.93</v>
      </c>
      <c r="I785" s="28">
        <v>21387.58</v>
      </c>
      <c r="J785" s="2">
        <v>25.31</v>
      </c>
      <c r="K785" s="2">
        <v>225.31</v>
      </c>
      <c r="L785" s="2">
        <v>-1.34</v>
      </c>
      <c r="M785" s="2">
        <v>1.17</v>
      </c>
      <c r="N785" s="2">
        <v>4.96</v>
      </c>
      <c r="O785" s="2">
        <v>8.89</v>
      </c>
      <c r="P785" s="2">
        <v>146.13</v>
      </c>
      <c r="Q785" s="2">
        <f t="shared" si="12"/>
        <v>9.53</v>
      </c>
    </row>
    <row r="786" spans="7:17" ht="12.75">
      <c r="G786" s="2">
        <v>9.54</v>
      </c>
      <c r="H786" s="28">
        <v>20890.62</v>
      </c>
      <c r="I786" s="28">
        <v>21412.89</v>
      </c>
      <c r="J786" s="2">
        <v>25.32</v>
      </c>
      <c r="K786" s="2">
        <v>225.49</v>
      </c>
      <c r="L786" s="2">
        <v>-1.34</v>
      </c>
      <c r="M786" s="2">
        <v>1.18</v>
      </c>
      <c r="N786" s="2">
        <v>4.96</v>
      </c>
      <c r="O786" s="2">
        <v>8.9</v>
      </c>
      <c r="P786" s="2">
        <v>146.08</v>
      </c>
      <c r="Q786" s="2">
        <f t="shared" si="12"/>
        <v>9.54</v>
      </c>
    </row>
    <row r="787" spans="7:17" ht="12.75">
      <c r="G787" s="2">
        <v>9.55</v>
      </c>
      <c r="H787" s="28">
        <v>20915.32</v>
      </c>
      <c r="I787" s="28">
        <v>21438.21</v>
      </c>
      <c r="J787" s="2">
        <v>25.32</v>
      </c>
      <c r="K787" s="2">
        <v>225.67</v>
      </c>
      <c r="L787" s="2">
        <v>-1.33</v>
      </c>
      <c r="M787" s="2">
        <v>1.19</v>
      </c>
      <c r="N787" s="2">
        <v>4.97</v>
      </c>
      <c r="O787" s="2">
        <v>8.9</v>
      </c>
      <c r="P787" s="2">
        <v>146.02</v>
      </c>
      <c r="Q787" s="2">
        <f t="shared" si="12"/>
        <v>9.55</v>
      </c>
    </row>
    <row r="788" spans="7:17" ht="12.75">
      <c r="G788" s="2">
        <v>9.56</v>
      </c>
      <c r="H788" s="28">
        <v>20940.03</v>
      </c>
      <c r="I788" s="28">
        <v>21463.53</v>
      </c>
      <c r="J788" s="2">
        <v>25.33</v>
      </c>
      <c r="K788" s="2">
        <v>225.85</v>
      </c>
      <c r="L788" s="2">
        <v>-1.33</v>
      </c>
      <c r="M788" s="2">
        <v>1.19</v>
      </c>
      <c r="N788" s="2">
        <v>4.97</v>
      </c>
      <c r="O788" s="2">
        <v>8.9</v>
      </c>
      <c r="P788" s="2">
        <v>145.97</v>
      </c>
      <c r="Q788" s="2">
        <f t="shared" si="12"/>
        <v>9.56</v>
      </c>
    </row>
    <row r="789" spans="7:17" ht="12.75">
      <c r="G789" s="2">
        <v>9.57</v>
      </c>
      <c r="H789" s="28">
        <v>20964.75</v>
      </c>
      <c r="I789" s="28">
        <v>21488.86</v>
      </c>
      <c r="J789" s="2">
        <v>25.34</v>
      </c>
      <c r="K789" s="2">
        <v>226.03</v>
      </c>
      <c r="L789" s="2">
        <v>-1.33</v>
      </c>
      <c r="M789" s="2">
        <v>1.2</v>
      </c>
      <c r="N789" s="2">
        <v>4.98</v>
      </c>
      <c r="O789" s="2">
        <v>8.9</v>
      </c>
      <c r="P789" s="2">
        <v>145.92</v>
      </c>
      <c r="Q789" s="2">
        <f t="shared" si="12"/>
        <v>9.57</v>
      </c>
    </row>
    <row r="790" spans="7:17" ht="12.75">
      <c r="G790" s="2">
        <v>9.58</v>
      </c>
      <c r="H790" s="28">
        <v>20989.47</v>
      </c>
      <c r="I790" s="28">
        <v>21514.21</v>
      </c>
      <c r="J790" s="2">
        <v>25.35</v>
      </c>
      <c r="K790" s="2">
        <v>226.21</v>
      </c>
      <c r="L790" s="2">
        <v>-1.33</v>
      </c>
      <c r="M790" s="2">
        <v>1.21</v>
      </c>
      <c r="N790" s="2">
        <v>4.98</v>
      </c>
      <c r="O790" s="2">
        <v>8.9</v>
      </c>
      <c r="P790" s="2">
        <v>145.87</v>
      </c>
      <c r="Q790" s="2">
        <f t="shared" si="12"/>
        <v>9.58</v>
      </c>
    </row>
    <row r="791" spans="7:17" ht="12.75">
      <c r="G791" s="2">
        <v>9.59</v>
      </c>
      <c r="H791" s="28">
        <v>21014.2</v>
      </c>
      <c r="I791" s="28">
        <v>21539.56</v>
      </c>
      <c r="J791" s="2">
        <v>25.36</v>
      </c>
      <c r="K791" s="2">
        <v>226.39</v>
      </c>
      <c r="L791" s="2">
        <v>-1.32</v>
      </c>
      <c r="M791" s="2">
        <v>1.22</v>
      </c>
      <c r="N791" s="2">
        <v>4.99</v>
      </c>
      <c r="O791" s="2">
        <v>8.9</v>
      </c>
      <c r="P791" s="2">
        <v>145.82</v>
      </c>
      <c r="Q791" s="2">
        <f t="shared" si="12"/>
        <v>9.59</v>
      </c>
    </row>
    <row r="792" spans="7:17" ht="12.75">
      <c r="G792" s="2">
        <v>9.6</v>
      </c>
      <c r="H792" s="28">
        <v>21038.94</v>
      </c>
      <c r="I792" s="28">
        <v>21564.92</v>
      </c>
      <c r="J792" s="2">
        <v>25.37</v>
      </c>
      <c r="K792" s="2">
        <v>226.57</v>
      </c>
      <c r="L792" s="2">
        <v>-1.32</v>
      </c>
      <c r="M792" s="2">
        <v>1.22</v>
      </c>
      <c r="N792" s="2">
        <v>4.99</v>
      </c>
      <c r="O792" s="2">
        <v>8.91</v>
      </c>
      <c r="P792" s="2">
        <v>145.77</v>
      </c>
      <c r="Q792" s="2">
        <f t="shared" si="12"/>
        <v>9.6</v>
      </c>
    </row>
    <row r="793" spans="7:17" ht="12.75">
      <c r="G793" s="2">
        <v>9.61</v>
      </c>
      <c r="H793" s="28">
        <v>21063.69</v>
      </c>
      <c r="I793" s="28">
        <v>21590.29</v>
      </c>
      <c r="J793" s="2">
        <v>25.38</v>
      </c>
      <c r="K793" s="2">
        <v>226.75</v>
      </c>
      <c r="L793" s="2">
        <v>-1.32</v>
      </c>
      <c r="M793" s="2">
        <v>1.23</v>
      </c>
      <c r="N793" s="2">
        <v>5</v>
      </c>
      <c r="O793" s="2">
        <v>8.91</v>
      </c>
      <c r="P793" s="2">
        <v>145.72</v>
      </c>
      <c r="Q793" s="2">
        <f t="shared" si="12"/>
        <v>9.61</v>
      </c>
    </row>
    <row r="794" spans="7:17" ht="12.75">
      <c r="G794" s="2">
        <v>9.62</v>
      </c>
      <c r="H794" s="28">
        <v>21088.45</v>
      </c>
      <c r="I794" s="28">
        <v>21615.66</v>
      </c>
      <c r="J794" s="2">
        <v>25.39</v>
      </c>
      <c r="K794" s="2">
        <v>226.93</v>
      </c>
      <c r="L794" s="2">
        <v>-1.31</v>
      </c>
      <c r="M794" s="2">
        <v>1.24</v>
      </c>
      <c r="N794" s="2">
        <v>5.01</v>
      </c>
      <c r="O794" s="2">
        <v>8.91</v>
      </c>
      <c r="P794" s="2">
        <v>145.67</v>
      </c>
      <c r="Q794" s="2">
        <f t="shared" si="12"/>
        <v>9.62</v>
      </c>
    </row>
    <row r="795" spans="7:17" ht="12.75">
      <c r="G795" s="2">
        <v>9.63</v>
      </c>
      <c r="H795" s="28">
        <v>21113.22</v>
      </c>
      <c r="I795" s="28">
        <v>21641.05</v>
      </c>
      <c r="J795" s="2">
        <v>25.4</v>
      </c>
      <c r="K795" s="2">
        <v>227.11</v>
      </c>
      <c r="L795" s="2">
        <v>-1.31</v>
      </c>
      <c r="M795" s="2">
        <v>1.25</v>
      </c>
      <c r="N795" s="2">
        <v>5.01</v>
      </c>
      <c r="O795" s="2">
        <v>8.91</v>
      </c>
      <c r="P795" s="2">
        <v>145.62</v>
      </c>
      <c r="Q795" s="2">
        <f t="shared" si="12"/>
        <v>9.63</v>
      </c>
    </row>
    <row r="796" spans="7:17" ht="12.75">
      <c r="G796" s="2">
        <v>9.64</v>
      </c>
      <c r="H796" s="28">
        <v>21138</v>
      </c>
      <c r="I796" s="28">
        <v>21666.45</v>
      </c>
      <c r="J796" s="2">
        <v>25.4</v>
      </c>
      <c r="K796" s="2">
        <v>227.3</v>
      </c>
      <c r="L796" s="2">
        <v>-1.31</v>
      </c>
      <c r="M796" s="2">
        <v>1.25</v>
      </c>
      <c r="N796" s="2">
        <v>5.02</v>
      </c>
      <c r="O796" s="2">
        <v>8.92</v>
      </c>
      <c r="P796" s="2">
        <v>145.57</v>
      </c>
      <c r="Q796" s="2">
        <f t="shared" si="12"/>
        <v>9.64</v>
      </c>
    </row>
    <row r="797" spans="7:17" ht="12.75">
      <c r="G797" s="2">
        <v>9.65</v>
      </c>
      <c r="H797" s="28">
        <v>21162.78</v>
      </c>
      <c r="I797" s="28">
        <v>21691.85</v>
      </c>
      <c r="J797" s="2">
        <v>25.41</v>
      </c>
      <c r="K797" s="2">
        <v>227.48</v>
      </c>
      <c r="L797" s="2">
        <v>-1.31</v>
      </c>
      <c r="M797" s="2">
        <v>1.26</v>
      </c>
      <c r="N797" s="2">
        <v>5.02</v>
      </c>
      <c r="O797" s="2">
        <v>8.92</v>
      </c>
      <c r="P797" s="2">
        <v>145.53</v>
      </c>
      <c r="Q797" s="2">
        <f t="shared" si="12"/>
        <v>9.65</v>
      </c>
    </row>
    <row r="798" spans="7:17" ht="12.75">
      <c r="G798" s="2">
        <v>9.66</v>
      </c>
      <c r="H798" s="28">
        <v>21187.58</v>
      </c>
      <c r="I798" s="28">
        <v>21717.27</v>
      </c>
      <c r="J798" s="2">
        <v>25.42</v>
      </c>
      <c r="K798" s="2">
        <v>227.66</v>
      </c>
      <c r="L798" s="2">
        <v>-1.3</v>
      </c>
      <c r="M798" s="2">
        <v>1.27</v>
      </c>
      <c r="N798" s="2">
        <v>5.03</v>
      </c>
      <c r="O798" s="2">
        <v>8.92</v>
      </c>
      <c r="P798" s="2">
        <v>145.48</v>
      </c>
      <c r="Q798" s="2">
        <f t="shared" si="12"/>
        <v>9.66</v>
      </c>
    </row>
    <row r="799" spans="7:17" ht="12.75">
      <c r="G799" s="2">
        <v>9.67</v>
      </c>
      <c r="H799" s="28">
        <v>21212.38</v>
      </c>
      <c r="I799" s="28">
        <v>21742.69</v>
      </c>
      <c r="J799" s="2">
        <v>25.43</v>
      </c>
      <c r="K799" s="2">
        <v>227.84</v>
      </c>
      <c r="L799" s="2">
        <v>-1.3</v>
      </c>
      <c r="M799" s="2">
        <v>1.28</v>
      </c>
      <c r="N799" s="2">
        <v>5.03</v>
      </c>
      <c r="O799" s="2">
        <v>8.92</v>
      </c>
      <c r="P799" s="2">
        <v>145.43</v>
      </c>
      <c r="Q799" s="2">
        <f t="shared" si="12"/>
        <v>9.67</v>
      </c>
    </row>
    <row r="800" spans="7:17" ht="12.75">
      <c r="G800" s="2">
        <v>9.68</v>
      </c>
      <c r="H800" s="28">
        <v>21237.19</v>
      </c>
      <c r="I800" s="28">
        <v>21768.12</v>
      </c>
      <c r="J800" s="2">
        <v>25.44</v>
      </c>
      <c r="K800" s="2">
        <v>228.03</v>
      </c>
      <c r="L800" s="2">
        <v>-1.3</v>
      </c>
      <c r="M800" s="2">
        <v>1.28</v>
      </c>
      <c r="N800" s="2">
        <v>5.04</v>
      </c>
      <c r="O800" s="2">
        <v>8.92</v>
      </c>
      <c r="P800" s="2">
        <v>145.38</v>
      </c>
      <c r="Q800" s="2">
        <f t="shared" si="12"/>
        <v>9.68</v>
      </c>
    </row>
    <row r="801" spans="7:17" ht="12.75">
      <c r="G801" s="2">
        <v>9.69</v>
      </c>
      <c r="H801" s="28">
        <v>21262.01</v>
      </c>
      <c r="I801" s="28">
        <v>21793.56</v>
      </c>
      <c r="J801" s="2">
        <v>25.45</v>
      </c>
      <c r="K801" s="2">
        <v>228.21</v>
      </c>
      <c r="L801" s="2">
        <v>-1.29</v>
      </c>
      <c r="M801" s="2">
        <v>1.29</v>
      </c>
      <c r="N801" s="2">
        <v>5.04</v>
      </c>
      <c r="O801" s="2">
        <v>8.93</v>
      </c>
      <c r="P801" s="2">
        <v>145.33</v>
      </c>
      <c r="Q801" s="2">
        <f t="shared" si="12"/>
        <v>9.69</v>
      </c>
    </row>
    <row r="802" spans="7:17" ht="12.75">
      <c r="G802" s="2">
        <v>9.7</v>
      </c>
      <c r="H802" s="28">
        <v>21286.84</v>
      </c>
      <c r="I802" s="28">
        <v>21819.01</v>
      </c>
      <c r="J802" s="2">
        <v>25.46</v>
      </c>
      <c r="K802" s="2">
        <v>228.39</v>
      </c>
      <c r="L802" s="2">
        <v>-1.29</v>
      </c>
      <c r="M802" s="2">
        <v>1.3</v>
      </c>
      <c r="N802" s="2">
        <v>5.05</v>
      </c>
      <c r="O802" s="2">
        <v>8.93</v>
      </c>
      <c r="P802" s="2">
        <v>145.29</v>
      </c>
      <c r="Q802" s="2">
        <f t="shared" si="12"/>
        <v>9.7</v>
      </c>
    </row>
    <row r="803" spans="7:17" ht="12.75">
      <c r="G803" s="2">
        <v>9.71</v>
      </c>
      <c r="H803" s="28">
        <v>21311.68</v>
      </c>
      <c r="I803" s="28">
        <v>21844.47</v>
      </c>
      <c r="J803" s="2">
        <v>25.47</v>
      </c>
      <c r="K803" s="2">
        <v>228.58</v>
      </c>
      <c r="L803" s="2">
        <v>-1.29</v>
      </c>
      <c r="M803" s="2">
        <v>1.31</v>
      </c>
      <c r="N803" s="2">
        <v>5.05</v>
      </c>
      <c r="O803" s="2">
        <v>8.93</v>
      </c>
      <c r="P803" s="2">
        <v>145.24</v>
      </c>
      <c r="Q803" s="2">
        <f t="shared" si="12"/>
        <v>9.71</v>
      </c>
    </row>
    <row r="804" spans="7:17" ht="12.75">
      <c r="G804" s="2">
        <v>9.72</v>
      </c>
      <c r="H804" s="28">
        <v>21336.53</v>
      </c>
      <c r="I804" s="28">
        <v>21869.94</v>
      </c>
      <c r="J804" s="2">
        <v>25.48</v>
      </c>
      <c r="K804" s="2">
        <v>228.76</v>
      </c>
      <c r="L804" s="2">
        <v>-1.28</v>
      </c>
      <c r="M804" s="2">
        <v>1.31</v>
      </c>
      <c r="N804" s="2">
        <v>5.06</v>
      </c>
      <c r="O804" s="2">
        <v>8.93</v>
      </c>
      <c r="P804" s="2">
        <v>145.19</v>
      </c>
      <c r="Q804" s="2">
        <f t="shared" si="12"/>
        <v>9.72</v>
      </c>
    </row>
    <row r="805" spans="7:17" ht="12.75">
      <c r="G805" s="2">
        <v>9.73</v>
      </c>
      <c r="H805" s="28">
        <v>21361.38</v>
      </c>
      <c r="I805" s="28">
        <v>21895.42</v>
      </c>
      <c r="J805" s="2">
        <v>25.49</v>
      </c>
      <c r="K805" s="2">
        <v>228.94</v>
      </c>
      <c r="L805" s="2">
        <v>-1.28</v>
      </c>
      <c r="M805" s="2">
        <v>1.32</v>
      </c>
      <c r="N805" s="2">
        <v>5.06</v>
      </c>
      <c r="O805" s="2">
        <v>8.93</v>
      </c>
      <c r="P805" s="2">
        <v>145.15</v>
      </c>
      <c r="Q805" s="2">
        <f t="shared" si="12"/>
        <v>9.73</v>
      </c>
    </row>
    <row r="806" spans="7:17" ht="12.75">
      <c r="G806" s="2">
        <v>9.74</v>
      </c>
      <c r="H806" s="28">
        <v>21386.25</v>
      </c>
      <c r="I806" s="28">
        <v>21920.91</v>
      </c>
      <c r="J806" s="2">
        <v>25.5</v>
      </c>
      <c r="K806" s="2">
        <v>229.13</v>
      </c>
      <c r="L806" s="2">
        <v>-1.28</v>
      </c>
      <c r="M806" s="2">
        <v>1.33</v>
      </c>
      <c r="N806" s="2">
        <v>5.07</v>
      </c>
      <c r="O806" s="2">
        <v>8.94</v>
      </c>
      <c r="P806" s="2">
        <v>145.1</v>
      </c>
      <c r="Q806" s="2">
        <f t="shared" si="12"/>
        <v>9.74</v>
      </c>
    </row>
    <row r="807" spans="7:17" ht="12.75">
      <c r="G807" s="2">
        <v>9.75</v>
      </c>
      <c r="H807" s="28">
        <v>21411.13</v>
      </c>
      <c r="I807" s="28">
        <v>21946.4</v>
      </c>
      <c r="J807" s="2">
        <v>25.51</v>
      </c>
      <c r="K807" s="2">
        <v>229.31</v>
      </c>
      <c r="L807" s="2">
        <v>-1.27</v>
      </c>
      <c r="M807" s="2">
        <v>1.34</v>
      </c>
      <c r="N807" s="2">
        <v>5.07</v>
      </c>
      <c r="O807" s="2">
        <v>8.94</v>
      </c>
      <c r="P807" s="2">
        <v>145.05</v>
      </c>
      <c r="Q807" s="2">
        <f t="shared" si="12"/>
        <v>9.75</v>
      </c>
    </row>
    <row r="808" spans="7:17" ht="12.75">
      <c r="G808" s="2">
        <v>9.76</v>
      </c>
      <c r="H808" s="28">
        <v>21436.01</v>
      </c>
      <c r="I808" s="28">
        <v>21971.91</v>
      </c>
      <c r="J808" s="2">
        <v>25.52</v>
      </c>
      <c r="K808" s="2">
        <v>229.49</v>
      </c>
      <c r="L808" s="2">
        <v>-1.27</v>
      </c>
      <c r="M808" s="2">
        <v>1.34</v>
      </c>
      <c r="N808" s="2">
        <v>5.08</v>
      </c>
      <c r="O808" s="2">
        <v>8.94</v>
      </c>
      <c r="P808" s="2">
        <v>145.01</v>
      </c>
      <c r="Q808" s="2">
        <f t="shared" si="12"/>
        <v>9.76</v>
      </c>
    </row>
    <row r="809" spans="7:17" ht="12.75">
      <c r="G809" s="2">
        <v>9.77</v>
      </c>
      <c r="H809" s="28">
        <v>21460.9</v>
      </c>
      <c r="I809" s="28">
        <v>21997.43</v>
      </c>
      <c r="J809" s="2">
        <v>25.52</v>
      </c>
      <c r="K809" s="2">
        <v>229.68</v>
      </c>
      <c r="L809" s="2">
        <v>-1.27</v>
      </c>
      <c r="M809" s="2">
        <v>1.35</v>
      </c>
      <c r="N809" s="2">
        <v>5.08</v>
      </c>
      <c r="O809" s="2">
        <v>8.94</v>
      </c>
      <c r="P809" s="2">
        <v>144.96</v>
      </c>
      <c r="Q809" s="2">
        <f t="shared" si="12"/>
        <v>9.77</v>
      </c>
    </row>
    <row r="810" spans="7:17" ht="12.75">
      <c r="G810" s="2">
        <v>9.78</v>
      </c>
      <c r="H810" s="28">
        <v>21485.8</v>
      </c>
      <c r="I810" s="28">
        <v>22022.95</v>
      </c>
      <c r="J810" s="2">
        <v>25.53</v>
      </c>
      <c r="K810" s="2">
        <v>229.86</v>
      </c>
      <c r="L810" s="2">
        <v>-1.27</v>
      </c>
      <c r="M810" s="2">
        <v>1.36</v>
      </c>
      <c r="N810" s="2">
        <v>5.09</v>
      </c>
      <c r="O810" s="2">
        <v>8.94</v>
      </c>
      <c r="P810" s="2">
        <v>144.92</v>
      </c>
      <c r="Q810" s="2">
        <f t="shared" si="12"/>
        <v>9.78</v>
      </c>
    </row>
    <row r="811" spans="7:17" ht="12.75">
      <c r="G811" s="2">
        <v>9.79</v>
      </c>
      <c r="H811" s="28">
        <v>21510.72</v>
      </c>
      <c r="I811" s="28">
        <v>22048.48</v>
      </c>
      <c r="J811" s="2">
        <v>25.54</v>
      </c>
      <c r="K811" s="2">
        <v>230.05</v>
      </c>
      <c r="L811" s="2">
        <v>-1.26</v>
      </c>
      <c r="M811" s="2">
        <v>1.37</v>
      </c>
      <c r="N811" s="2">
        <v>5.09</v>
      </c>
      <c r="O811" s="2">
        <v>8.95</v>
      </c>
      <c r="P811" s="2">
        <v>144.87</v>
      </c>
      <c r="Q811" s="2">
        <f t="shared" si="12"/>
        <v>9.79</v>
      </c>
    </row>
    <row r="812" spans="7:17" ht="12.75">
      <c r="G812" s="2">
        <v>9.8</v>
      </c>
      <c r="H812" s="28">
        <v>21535.64</v>
      </c>
      <c r="I812" s="28">
        <v>22074.03</v>
      </c>
      <c r="J812" s="2">
        <v>25.55</v>
      </c>
      <c r="K812" s="2">
        <v>230.23</v>
      </c>
      <c r="L812" s="2">
        <v>-1.26</v>
      </c>
      <c r="M812" s="2">
        <v>1.37</v>
      </c>
      <c r="N812" s="2">
        <v>5.1</v>
      </c>
      <c r="O812" s="2">
        <v>8.95</v>
      </c>
      <c r="P812" s="2">
        <v>144.83</v>
      </c>
      <c r="Q812" s="2">
        <f t="shared" si="12"/>
        <v>9.8</v>
      </c>
    </row>
    <row r="813" spans="7:17" ht="12.75">
      <c r="G813" s="2">
        <v>9.81</v>
      </c>
      <c r="H813" s="28">
        <v>21560.57</v>
      </c>
      <c r="I813" s="28">
        <v>22099.58</v>
      </c>
      <c r="J813" s="2">
        <v>25.56</v>
      </c>
      <c r="K813" s="2">
        <v>230.42</v>
      </c>
      <c r="L813" s="2">
        <v>-1.26</v>
      </c>
      <c r="M813" s="2">
        <v>1.38</v>
      </c>
      <c r="N813" s="2">
        <v>5.1</v>
      </c>
      <c r="O813" s="2">
        <v>8.95</v>
      </c>
      <c r="P813" s="2">
        <v>144.78</v>
      </c>
      <c r="Q813" s="2">
        <f t="shared" si="12"/>
        <v>9.81</v>
      </c>
    </row>
    <row r="814" spans="7:17" ht="12.75">
      <c r="G814" s="2">
        <v>9.82</v>
      </c>
      <c r="H814" s="28">
        <v>21585.51</v>
      </c>
      <c r="I814" s="28">
        <v>22125.14</v>
      </c>
      <c r="J814" s="2">
        <v>25.57</v>
      </c>
      <c r="K814" s="2">
        <v>230.6</v>
      </c>
      <c r="L814" s="2">
        <v>-1.25</v>
      </c>
      <c r="M814" s="2">
        <v>1.39</v>
      </c>
      <c r="N814" s="2">
        <v>5.11</v>
      </c>
      <c r="O814" s="2">
        <v>8.95</v>
      </c>
      <c r="P814" s="2">
        <v>144.74</v>
      </c>
      <c r="Q814" s="2">
        <f t="shared" si="12"/>
        <v>9.82</v>
      </c>
    </row>
    <row r="815" spans="7:17" ht="12.75">
      <c r="G815" s="2">
        <v>9.83</v>
      </c>
      <c r="H815" s="28">
        <v>21610.46</v>
      </c>
      <c r="I815" s="28">
        <v>22150.72</v>
      </c>
      <c r="J815" s="2">
        <v>25.58</v>
      </c>
      <c r="K815" s="2">
        <v>230.79</v>
      </c>
      <c r="L815" s="2">
        <v>-1.25</v>
      </c>
      <c r="M815" s="2">
        <v>1.4</v>
      </c>
      <c r="N815" s="2">
        <v>5.11</v>
      </c>
      <c r="O815" s="2">
        <v>8.95</v>
      </c>
      <c r="P815" s="2">
        <v>144.69</v>
      </c>
      <c r="Q815" s="2">
        <f t="shared" si="12"/>
        <v>9.83</v>
      </c>
    </row>
    <row r="816" spans="7:17" ht="12.75">
      <c r="G816" s="2">
        <v>9.84</v>
      </c>
      <c r="H816" s="28">
        <v>21635.41</v>
      </c>
      <c r="I816" s="28">
        <v>22176.3</v>
      </c>
      <c r="J816" s="2">
        <v>25.59</v>
      </c>
      <c r="K816" s="2">
        <v>230.97</v>
      </c>
      <c r="L816" s="2">
        <v>-1.25</v>
      </c>
      <c r="M816" s="2">
        <v>1.4</v>
      </c>
      <c r="N816" s="2">
        <v>5.12</v>
      </c>
      <c r="O816" s="2">
        <v>8.96</v>
      </c>
      <c r="P816" s="2">
        <v>144.65</v>
      </c>
      <c r="Q816" s="2">
        <f t="shared" si="12"/>
        <v>9.84</v>
      </c>
    </row>
    <row r="817" spans="7:17" ht="12.75">
      <c r="G817" s="2">
        <v>9.85</v>
      </c>
      <c r="H817" s="28">
        <v>21660.38</v>
      </c>
      <c r="I817" s="28">
        <v>22201.89</v>
      </c>
      <c r="J817" s="2">
        <v>25.6</v>
      </c>
      <c r="K817" s="2">
        <v>231.16</v>
      </c>
      <c r="L817" s="2">
        <v>-1.24</v>
      </c>
      <c r="M817" s="2">
        <v>1.41</v>
      </c>
      <c r="N817" s="2">
        <v>5.12</v>
      </c>
      <c r="O817" s="2">
        <v>8.96</v>
      </c>
      <c r="P817" s="2">
        <v>144.6</v>
      </c>
      <c r="Q817" s="2">
        <f t="shared" si="12"/>
        <v>9.85</v>
      </c>
    </row>
    <row r="818" spans="7:17" ht="12.75">
      <c r="G818" s="2">
        <v>9.86</v>
      </c>
      <c r="H818" s="28">
        <v>21685.36</v>
      </c>
      <c r="I818" s="28">
        <v>22227.49</v>
      </c>
      <c r="J818" s="2">
        <v>25.61</v>
      </c>
      <c r="K818" s="2">
        <v>231.34</v>
      </c>
      <c r="L818" s="2">
        <v>-1.24</v>
      </c>
      <c r="M818" s="2">
        <v>1.42</v>
      </c>
      <c r="N818" s="2">
        <v>5.13</v>
      </c>
      <c r="O818" s="2">
        <v>8.96</v>
      </c>
      <c r="P818" s="2">
        <v>144.56</v>
      </c>
      <c r="Q818" s="2">
        <f t="shared" si="12"/>
        <v>9.86</v>
      </c>
    </row>
    <row r="819" spans="7:17" ht="12.75">
      <c r="G819" s="2">
        <v>9.87</v>
      </c>
      <c r="H819" s="28">
        <v>21710.35</v>
      </c>
      <c r="I819" s="28">
        <v>22253.1</v>
      </c>
      <c r="J819" s="2">
        <v>25.62</v>
      </c>
      <c r="K819" s="2">
        <v>231.53</v>
      </c>
      <c r="L819" s="2">
        <v>-1.24</v>
      </c>
      <c r="M819" s="2">
        <v>1.43</v>
      </c>
      <c r="N819" s="2">
        <v>5.13</v>
      </c>
      <c r="O819" s="2">
        <v>8.96</v>
      </c>
      <c r="P819" s="2">
        <v>144.52</v>
      </c>
      <c r="Q819" s="2">
        <f t="shared" si="12"/>
        <v>9.87</v>
      </c>
    </row>
    <row r="820" spans="7:17" ht="12.75">
      <c r="G820" s="2">
        <v>9.88</v>
      </c>
      <c r="H820" s="28">
        <v>21735.34</v>
      </c>
      <c r="I820" s="28">
        <v>22278.72</v>
      </c>
      <c r="J820" s="2">
        <v>25.63</v>
      </c>
      <c r="K820" s="2">
        <v>231.72</v>
      </c>
      <c r="L820" s="2">
        <v>-1.24</v>
      </c>
      <c r="M820" s="2">
        <v>1.43</v>
      </c>
      <c r="N820" s="2">
        <v>5.14</v>
      </c>
      <c r="O820" s="2">
        <v>8.97</v>
      </c>
      <c r="P820" s="2">
        <v>144.47</v>
      </c>
      <c r="Q820" s="2">
        <f t="shared" si="12"/>
        <v>9.88</v>
      </c>
    </row>
    <row r="821" spans="7:17" ht="12.75">
      <c r="G821" s="2">
        <v>9.89</v>
      </c>
      <c r="H821" s="28">
        <v>21760.35</v>
      </c>
      <c r="I821" s="28">
        <v>22304.36</v>
      </c>
      <c r="J821" s="2">
        <v>25.64</v>
      </c>
      <c r="K821" s="2">
        <v>231.9</v>
      </c>
      <c r="L821" s="2">
        <v>-1.23</v>
      </c>
      <c r="M821" s="2">
        <v>1.44</v>
      </c>
      <c r="N821" s="2">
        <v>5.14</v>
      </c>
      <c r="O821" s="2">
        <v>8.97</v>
      </c>
      <c r="P821" s="2">
        <v>144.43</v>
      </c>
      <c r="Q821" s="2">
        <f t="shared" si="12"/>
        <v>9.89</v>
      </c>
    </row>
    <row r="822" spans="7:17" ht="12.75">
      <c r="G822" s="2">
        <v>9.9</v>
      </c>
      <c r="H822" s="28">
        <v>21785.36</v>
      </c>
      <c r="I822" s="28">
        <v>22330</v>
      </c>
      <c r="J822" s="2">
        <v>25.65</v>
      </c>
      <c r="K822" s="2">
        <v>232.09</v>
      </c>
      <c r="L822" s="2">
        <v>-1.23</v>
      </c>
      <c r="M822" s="2">
        <v>1.45</v>
      </c>
      <c r="N822" s="2">
        <v>5.15</v>
      </c>
      <c r="O822" s="2">
        <v>8.97</v>
      </c>
      <c r="P822" s="2">
        <v>144.39</v>
      </c>
      <c r="Q822" s="2">
        <f t="shared" si="12"/>
        <v>9.9</v>
      </c>
    </row>
    <row r="823" spans="7:17" ht="12.75">
      <c r="G823" s="2">
        <v>9.91</v>
      </c>
      <c r="H823" s="28">
        <v>21810.39</v>
      </c>
      <c r="I823" s="28">
        <v>22355.65</v>
      </c>
      <c r="J823" s="2">
        <v>25.66</v>
      </c>
      <c r="K823" s="2">
        <v>232.28</v>
      </c>
      <c r="L823" s="2">
        <v>-1.23</v>
      </c>
      <c r="M823" s="2">
        <v>1.45</v>
      </c>
      <c r="N823" s="2">
        <v>5.15</v>
      </c>
      <c r="O823" s="2">
        <v>8.97</v>
      </c>
      <c r="P823" s="2">
        <v>144.35</v>
      </c>
      <c r="Q823" s="2">
        <f t="shared" si="12"/>
        <v>9.91</v>
      </c>
    </row>
    <row r="824" spans="7:17" ht="12.75">
      <c r="G824" s="2">
        <v>9.92</v>
      </c>
      <c r="H824" s="28">
        <v>21835.42</v>
      </c>
      <c r="I824" s="28">
        <v>22381.31</v>
      </c>
      <c r="J824" s="2">
        <v>25.67</v>
      </c>
      <c r="K824" s="2">
        <v>232.46</v>
      </c>
      <c r="L824" s="2">
        <v>-1.22</v>
      </c>
      <c r="M824" s="2">
        <v>1.46</v>
      </c>
      <c r="N824" s="2">
        <v>5.16</v>
      </c>
      <c r="O824" s="2">
        <v>8.97</v>
      </c>
      <c r="P824" s="2">
        <v>144.3</v>
      </c>
      <c r="Q824" s="2">
        <f t="shared" si="12"/>
        <v>9.92</v>
      </c>
    </row>
    <row r="825" spans="7:17" ht="12.75">
      <c r="G825" s="2">
        <v>9.93</v>
      </c>
      <c r="H825" s="28">
        <v>21860.47</v>
      </c>
      <c r="I825" s="28">
        <v>22406.98</v>
      </c>
      <c r="J825" s="2">
        <v>25.68</v>
      </c>
      <c r="K825" s="2">
        <v>232.65</v>
      </c>
      <c r="L825" s="2">
        <v>-1.22</v>
      </c>
      <c r="M825" s="2">
        <v>1.47</v>
      </c>
      <c r="N825" s="2">
        <v>5.17</v>
      </c>
      <c r="O825" s="2">
        <v>8.98</v>
      </c>
      <c r="P825" s="2">
        <v>144.26</v>
      </c>
      <c r="Q825" s="2">
        <f t="shared" si="12"/>
        <v>9.93</v>
      </c>
    </row>
    <row r="826" spans="7:17" ht="12.75">
      <c r="G826" s="2">
        <v>9.94</v>
      </c>
      <c r="H826" s="28">
        <v>21885.52</v>
      </c>
      <c r="I826" s="28">
        <v>22432.66</v>
      </c>
      <c r="J826" s="2">
        <v>25.69</v>
      </c>
      <c r="K826" s="2">
        <v>232.84</v>
      </c>
      <c r="L826" s="2">
        <v>-1.22</v>
      </c>
      <c r="M826" s="2">
        <v>1.48</v>
      </c>
      <c r="N826" s="2">
        <v>5.17</v>
      </c>
      <c r="O826" s="2">
        <v>8.98</v>
      </c>
      <c r="P826" s="2">
        <v>144.22</v>
      </c>
      <c r="Q826" s="2">
        <f t="shared" si="12"/>
        <v>9.94</v>
      </c>
    </row>
    <row r="827" spans="7:17" ht="12.75">
      <c r="G827" s="2">
        <v>9.95</v>
      </c>
      <c r="H827" s="28">
        <v>21910.58</v>
      </c>
      <c r="I827" s="28">
        <v>22458.35</v>
      </c>
      <c r="J827" s="2">
        <v>25.7</v>
      </c>
      <c r="K827" s="2">
        <v>233.02</v>
      </c>
      <c r="L827" s="2">
        <v>-1.21</v>
      </c>
      <c r="M827" s="2">
        <v>1.48</v>
      </c>
      <c r="N827" s="2">
        <v>5.18</v>
      </c>
      <c r="O827" s="2">
        <v>8.98</v>
      </c>
      <c r="P827" s="2">
        <v>144.18</v>
      </c>
      <c r="Q827" s="2">
        <f t="shared" si="12"/>
        <v>9.95</v>
      </c>
    </row>
    <row r="828" spans="7:17" ht="12.75">
      <c r="G828" s="2">
        <v>9.96</v>
      </c>
      <c r="H828" s="28">
        <v>21935.66</v>
      </c>
      <c r="I828" s="28">
        <v>22484.05</v>
      </c>
      <c r="J828" s="2">
        <v>25.71</v>
      </c>
      <c r="K828" s="2">
        <v>233.21</v>
      </c>
      <c r="L828" s="2">
        <v>-1.21</v>
      </c>
      <c r="M828" s="2">
        <v>1.49</v>
      </c>
      <c r="N828" s="2">
        <v>5.18</v>
      </c>
      <c r="O828" s="2">
        <v>8.98</v>
      </c>
      <c r="P828" s="2">
        <v>144.14</v>
      </c>
      <c r="Q828" s="2">
        <f t="shared" si="12"/>
        <v>9.96</v>
      </c>
    </row>
    <row r="829" spans="7:17" ht="12.75">
      <c r="G829" s="2">
        <v>9.97</v>
      </c>
      <c r="H829" s="28">
        <v>21960.74</v>
      </c>
      <c r="I829" s="28">
        <v>22509.76</v>
      </c>
      <c r="J829" s="2">
        <v>25.72</v>
      </c>
      <c r="K829" s="2">
        <v>233.4</v>
      </c>
      <c r="L829" s="2">
        <v>-1.21</v>
      </c>
      <c r="M829" s="2">
        <v>1.5</v>
      </c>
      <c r="N829" s="2">
        <v>5.19</v>
      </c>
      <c r="O829" s="2">
        <v>8.99</v>
      </c>
      <c r="P829" s="2">
        <v>144.1</v>
      </c>
      <c r="Q829" s="2">
        <f t="shared" si="12"/>
        <v>9.97</v>
      </c>
    </row>
    <row r="830" spans="7:17" ht="12.75">
      <c r="G830" s="2">
        <v>9.98</v>
      </c>
      <c r="H830" s="28">
        <v>21985.83</v>
      </c>
      <c r="I830" s="28">
        <v>22535.48</v>
      </c>
      <c r="J830" s="2">
        <v>25.73</v>
      </c>
      <c r="K830" s="2">
        <v>233.59</v>
      </c>
      <c r="L830" s="2">
        <v>-1.2</v>
      </c>
      <c r="M830" s="2">
        <v>1.51</v>
      </c>
      <c r="N830" s="2">
        <v>5.19</v>
      </c>
      <c r="O830" s="2">
        <v>8.99</v>
      </c>
      <c r="P830" s="2">
        <v>144.06</v>
      </c>
      <c r="Q830" s="2">
        <f t="shared" si="12"/>
        <v>9.98</v>
      </c>
    </row>
    <row r="831" spans="7:17" ht="12.75">
      <c r="G831" s="2">
        <v>9.99</v>
      </c>
      <c r="H831" s="28">
        <v>22010.93</v>
      </c>
      <c r="I831" s="28">
        <v>22561.21</v>
      </c>
      <c r="J831" s="2">
        <v>25.74</v>
      </c>
      <c r="K831" s="2">
        <v>233.78</v>
      </c>
      <c r="L831" s="2">
        <v>-1.2</v>
      </c>
      <c r="M831" s="2">
        <v>1.51</v>
      </c>
      <c r="N831" s="2">
        <v>5.2</v>
      </c>
      <c r="O831" s="2">
        <v>8.99</v>
      </c>
      <c r="P831" s="2">
        <v>144.02</v>
      </c>
      <c r="Q831" s="2">
        <f t="shared" si="12"/>
        <v>9.99</v>
      </c>
    </row>
    <row r="832" spans="7:17" ht="12.75">
      <c r="G832" s="2">
        <v>10</v>
      </c>
      <c r="H832" s="28">
        <v>22036.05</v>
      </c>
      <c r="I832" s="28">
        <v>22586.95</v>
      </c>
      <c r="J832" s="2">
        <v>25.75</v>
      </c>
      <c r="K832" s="2">
        <v>233.96</v>
      </c>
      <c r="L832" s="2">
        <v>-1.2</v>
      </c>
      <c r="M832" s="2">
        <v>1.52</v>
      </c>
      <c r="N832" s="2">
        <v>5.2</v>
      </c>
      <c r="O832" s="2">
        <v>8.99</v>
      </c>
      <c r="P832" s="2">
        <v>143.98</v>
      </c>
      <c r="Q832" s="2">
        <f t="shared" si="12"/>
        <v>10</v>
      </c>
    </row>
    <row r="833" spans="7:17" ht="12.75">
      <c r="G833" s="2">
        <v>10.01</v>
      </c>
      <c r="H833" s="28">
        <v>22061.17</v>
      </c>
      <c r="I833" s="28">
        <v>22612.7</v>
      </c>
      <c r="J833" s="2">
        <v>25.76</v>
      </c>
      <c r="K833" s="2">
        <v>234.15</v>
      </c>
      <c r="L833" s="2">
        <v>-1.2</v>
      </c>
      <c r="M833" s="2">
        <v>1.53</v>
      </c>
      <c r="N833" s="2">
        <v>5.21</v>
      </c>
      <c r="O833" s="2">
        <v>8.99</v>
      </c>
      <c r="P833" s="2">
        <v>143.94</v>
      </c>
      <c r="Q833" s="2">
        <f t="shared" si="12"/>
        <v>10.01</v>
      </c>
    </row>
    <row r="834" spans="7:17" ht="12.75">
      <c r="G834" s="2">
        <v>10.02</v>
      </c>
      <c r="H834" s="28">
        <v>22086.3</v>
      </c>
      <c r="I834" s="28">
        <v>22638.46</v>
      </c>
      <c r="J834" s="2">
        <v>25.77</v>
      </c>
      <c r="K834" s="2">
        <v>234.34</v>
      </c>
      <c r="L834" s="2">
        <v>-1.19</v>
      </c>
      <c r="M834" s="2">
        <v>1.53</v>
      </c>
      <c r="N834" s="2">
        <v>5.21</v>
      </c>
      <c r="O834" s="2">
        <v>9</v>
      </c>
      <c r="P834" s="2">
        <v>143.9</v>
      </c>
      <c r="Q834" s="2">
        <f t="shared" si="12"/>
        <v>10.02</v>
      </c>
    </row>
    <row r="835" spans="7:17" ht="12.75">
      <c r="G835" s="2">
        <v>10.03</v>
      </c>
      <c r="H835" s="28">
        <v>22111.44</v>
      </c>
      <c r="I835" s="28">
        <v>22664.23</v>
      </c>
      <c r="J835" s="2">
        <v>25.78</v>
      </c>
      <c r="K835" s="2">
        <v>234.53</v>
      </c>
      <c r="L835" s="2">
        <v>-1.19</v>
      </c>
      <c r="M835" s="2">
        <v>1.54</v>
      </c>
      <c r="N835" s="2">
        <v>5.22</v>
      </c>
      <c r="O835" s="2">
        <v>9</v>
      </c>
      <c r="P835" s="2">
        <v>143.86</v>
      </c>
      <c r="Q835" s="2">
        <f aca="true" t="shared" si="13" ref="Q835:Q898">G835</f>
        <v>10.03</v>
      </c>
    </row>
    <row r="836" spans="7:17" ht="12.75">
      <c r="G836" s="2">
        <v>10.04</v>
      </c>
      <c r="H836" s="28">
        <v>22136.6</v>
      </c>
      <c r="I836" s="28">
        <v>22690.01</v>
      </c>
      <c r="J836" s="2">
        <v>25.79</v>
      </c>
      <c r="K836" s="2">
        <v>234.72</v>
      </c>
      <c r="L836" s="2">
        <v>-1.19</v>
      </c>
      <c r="M836" s="2">
        <v>1.55</v>
      </c>
      <c r="N836" s="2">
        <v>5.22</v>
      </c>
      <c r="O836" s="2">
        <v>9</v>
      </c>
      <c r="P836" s="2">
        <v>143.82</v>
      </c>
      <c r="Q836" s="2">
        <f t="shared" si="13"/>
        <v>10.04</v>
      </c>
    </row>
    <row r="837" spans="7:17" ht="12.75">
      <c r="G837" s="2">
        <v>10.05</v>
      </c>
      <c r="H837" s="28">
        <v>22161.76</v>
      </c>
      <c r="I837" s="28">
        <v>22715.8</v>
      </c>
      <c r="J837" s="2">
        <v>25.8</v>
      </c>
      <c r="K837" s="2">
        <v>234.91</v>
      </c>
      <c r="L837" s="2">
        <v>-1.18</v>
      </c>
      <c r="M837" s="2">
        <v>1.56</v>
      </c>
      <c r="N837" s="2">
        <v>5.23</v>
      </c>
      <c r="O837" s="2">
        <v>9</v>
      </c>
      <c r="P837" s="2">
        <v>143.78</v>
      </c>
      <c r="Q837" s="2">
        <f t="shared" si="13"/>
        <v>10.05</v>
      </c>
    </row>
    <row r="838" spans="7:17" ht="12.75">
      <c r="G838" s="2">
        <v>10.06</v>
      </c>
      <c r="H838" s="28">
        <v>22186.93</v>
      </c>
      <c r="I838" s="28">
        <v>22741.61</v>
      </c>
      <c r="J838" s="2">
        <v>25.81</v>
      </c>
      <c r="K838" s="2">
        <v>235.1</v>
      </c>
      <c r="L838" s="2">
        <v>-1.18</v>
      </c>
      <c r="M838" s="2">
        <v>1.56</v>
      </c>
      <c r="N838" s="2">
        <v>5.23</v>
      </c>
      <c r="O838" s="2">
        <v>9.01</v>
      </c>
      <c r="P838" s="2">
        <v>143.74</v>
      </c>
      <c r="Q838" s="2">
        <f t="shared" si="13"/>
        <v>10.06</v>
      </c>
    </row>
    <row r="839" spans="7:17" ht="12.75">
      <c r="G839" s="2">
        <v>10.07</v>
      </c>
      <c r="H839" s="28">
        <v>22212.12</v>
      </c>
      <c r="I839" s="28">
        <v>22767.42</v>
      </c>
      <c r="J839" s="2">
        <v>25.82</v>
      </c>
      <c r="K839" s="2">
        <v>235.28</v>
      </c>
      <c r="L839" s="2">
        <v>-1.18</v>
      </c>
      <c r="M839" s="2">
        <v>1.57</v>
      </c>
      <c r="N839" s="2">
        <v>5.24</v>
      </c>
      <c r="O839" s="2">
        <v>9.01</v>
      </c>
      <c r="P839" s="2">
        <v>143.7</v>
      </c>
      <c r="Q839" s="2">
        <f t="shared" si="13"/>
        <v>10.07</v>
      </c>
    </row>
    <row r="840" spans="7:17" ht="12.75">
      <c r="G840" s="2">
        <v>10.08</v>
      </c>
      <c r="H840" s="28">
        <v>22237.31</v>
      </c>
      <c r="I840" s="28">
        <v>22793.24</v>
      </c>
      <c r="J840" s="2">
        <v>25.83</v>
      </c>
      <c r="K840" s="2">
        <v>235.47</v>
      </c>
      <c r="L840" s="2">
        <v>-1.17</v>
      </c>
      <c r="M840" s="2">
        <v>1.58</v>
      </c>
      <c r="N840" s="2">
        <v>5.24</v>
      </c>
      <c r="O840" s="2">
        <v>9.01</v>
      </c>
      <c r="P840" s="2">
        <v>143.66</v>
      </c>
      <c r="Q840" s="2">
        <f t="shared" si="13"/>
        <v>10.08</v>
      </c>
    </row>
    <row r="841" spans="7:17" ht="12.75">
      <c r="G841" s="2">
        <v>10.09</v>
      </c>
      <c r="H841" s="28">
        <v>22262.51</v>
      </c>
      <c r="I841" s="28">
        <v>22819.07</v>
      </c>
      <c r="J841" s="2">
        <v>25.84</v>
      </c>
      <c r="K841" s="2">
        <v>235.66</v>
      </c>
      <c r="L841" s="2">
        <v>-1.17</v>
      </c>
      <c r="M841" s="2">
        <v>1.58</v>
      </c>
      <c r="N841" s="2">
        <v>5.25</v>
      </c>
      <c r="O841" s="2">
        <v>9.01</v>
      </c>
      <c r="P841" s="2">
        <v>143.62</v>
      </c>
      <c r="Q841" s="2">
        <f t="shared" si="13"/>
        <v>10.09</v>
      </c>
    </row>
    <row r="842" spans="7:17" ht="12.75">
      <c r="G842" s="2">
        <v>10.1</v>
      </c>
      <c r="H842" s="28">
        <v>22287.72</v>
      </c>
      <c r="I842" s="28">
        <v>22844.92</v>
      </c>
      <c r="J842" s="2">
        <v>25.85</v>
      </c>
      <c r="K842" s="2">
        <v>235.85</v>
      </c>
      <c r="L842" s="2">
        <v>-1.17</v>
      </c>
      <c r="M842" s="2">
        <v>1.59</v>
      </c>
      <c r="N842" s="2">
        <v>5.25</v>
      </c>
      <c r="O842" s="2">
        <v>9.02</v>
      </c>
      <c r="P842" s="2">
        <v>143.59</v>
      </c>
      <c r="Q842" s="2">
        <f t="shared" si="13"/>
        <v>10.1</v>
      </c>
    </row>
    <row r="843" spans="7:17" ht="12.75">
      <c r="G843" s="2">
        <v>10.11</v>
      </c>
      <c r="H843" s="28">
        <v>22312.95</v>
      </c>
      <c r="I843" s="28">
        <v>22870.77</v>
      </c>
      <c r="J843" s="2">
        <v>25.86</v>
      </c>
      <c r="K843" s="2">
        <v>236.04</v>
      </c>
      <c r="L843" s="2">
        <v>-1.16</v>
      </c>
      <c r="M843" s="2">
        <v>1.6</v>
      </c>
      <c r="N843" s="2">
        <v>5.26</v>
      </c>
      <c r="O843" s="2">
        <v>9.02</v>
      </c>
      <c r="P843" s="2">
        <v>143.55</v>
      </c>
      <c r="Q843" s="2">
        <f t="shared" si="13"/>
        <v>10.11</v>
      </c>
    </row>
    <row r="844" spans="7:17" ht="12.75">
      <c r="G844" s="2">
        <v>10.12</v>
      </c>
      <c r="H844" s="28">
        <v>22338.18</v>
      </c>
      <c r="I844" s="28">
        <v>22896.64</v>
      </c>
      <c r="J844" s="2">
        <v>25.88</v>
      </c>
      <c r="K844" s="2">
        <v>236.23</v>
      </c>
      <c r="L844" s="2">
        <v>-1.16</v>
      </c>
      <c r="M844" s="2">
        <v>1.61</v>
      </c>
      <c r="N844" s="2">
        <v>5.26</v>
      </c>
      <c r="O844" s="2">
        <v>9.02</v>
      </c>
      <c r="P844" s="2">
        <v>143.51</v>
      </c>
      <c r="Q844" s="2">
        <f t="shared" si="13"/>
        <v>10.12</v>
      </c>
    </row>
    <row r="845" spans="7:17" ht="12.75">
      <c r="G845" s="2">
        <v>10.13</v>
      </c>
      <c r="H845" s="28">
        <v>22363.43</v>
      </c>
      <c r="I845" s="28">
        <v>22922.51</v>
      </c>
      <c r="J845" s="2">
        <v>25.89</v>
      </c>
      <c r="K845" s="2">
        <v>236.42</v>
      </c>
      <c r="L845" s="2">
        <v>-1.16</v>
      </c>
      <c r="M845" s="2">
        <v>1.61</v>
      </c>
      <c r="N845" s="2">
        <v>5.27</v>
      </c>
      <c r="O845" s="2">
        <v>9.02</v>
      </c>
      <c r="P845" s="2">
        <v>143.47</v>
      </c>
      <c r="Q845" s="2">
        <f t="shared" si="13"/>
        <v>10.13</v>
      </c>
    </row>
    <row r="846" spans="7:17" ht="12.75">
      <c r="G846" s="2">
        <v>10.14</v>
      </c>
      <c r="H846" s="28">
        <v>22388.68</v>
      </c>
      <c r="I846" s="28">
        <v>22948.4</v>
      </c>
      <c r="J846" s="2">
        <v>25.9</v>
      </c>
      <c r="K846" s="2">
        <v>236.61</v>
      </c>
      <c r="L846" s="2">
        <v>-1.15</v>
      </c>
      <c r="M846" s="2">
        <v>1.62</v>
      </c>
      <c r="N846" s="2">
        <v>5.27</v>
      </c>
      <c r="O846" s="2">
        <v>9.02</v>
      </c>
      <c r="P846" s="2">
        <v>143.44</v>
      </c>
      <c r="Q846" s="2">
        <f t="shared" si="13"/>
        <v>10.14</v>
      </c>
    </row>
    <row r="847" spans="7:17" ht="12.75">
      <c r="G847" s="2">
        <v>10.15</v>
      </c>
      <c r="H847" s="28">
        <v>22413.95</v>
      </c>
      <c r="I847" s="28">
        <v>22974.29</v>
      </c>
      <c r="J847" s="2">
        <v>25.91</v>
      </c>
      <c r="K847" s="2">
        <v>236.8</v>
      </c>
      <c r="L847" s="2">
        <v>-1.15</v>
      </c>
      <c r="M847" s="2">
        <v>1.63</v>
      </c>
      <c r="N847" s="2">
        <v>5.28</v>
      </c>
      <c r="O847" s="2">
        <v>9.03</v>
      </c>
      <c r="P847" s="2">
        <v>143.4</v>
      </c>
      <c r="Q847" s="2">
        <f t="shared" si="13"/>
        <v>10.15</v>
      </c>
    </row>
    <row r="848" spans="7:17" ht="12.75">
      <c r="G848" s="2">
        <v>10.16</v>
      </c>
      <c r="H848" s="28">
        <v>22439.22</v>
      </c>
      <c r="I848" s="28">
        <v>23000.2</v>
      </c>
      <c r="J848" s="2">
        <v>25.92</v>
      </c>
      <c r="K848" s="2">
        <v>236.99</v>
      </c>
      <c r="L848" s="2">
        <v>-1.15</v>
      </c>
      <c r="M848" s="2">
        <v>1.63</v>
      </c>
      <c r="N848" s="2">
        <v>5.28</v>
      </c>
      <c r="O848" s="2">
        <v>9.03</v>
      </c>
      <c r="P848" s="2">
        <v>143.36</v>
      </c>
      <c r="Q848" s="2">
        <f t="shared" si="13"/>
        <v>10.16</v>
      </c>
    </row>
    <row r="849" spans="7:17" ht="12.75">
      <c r="G849" s="2">
        <v>10.17</v>
      </c>
      <c r="H849" s="28">
        <v>22464.51</v>
      </c>
      <c r="I849" s="28">
        <v>23026.12</v>
      </c>
      <c r="J849" s="2">
        <v>25.93</v>
      </c>
      <c r="K849" s="2">
        <v>237.18</v>
      </c>
      <c r="L849" s="2">
        <v>-1.15</v>
      </c>
      <c r="M849" s="2">
        <v>1.64</v>
      </c>
      <c r="N849" s="2">
        <v>5.29</v>
      </c>
      <c r="O849" s="2">
        <v>9.03</v>
      </c>
      <c r="P849" s="2">
        <v>143.33</v>
      </c>
      <c r="Q849" s="2">
        <f t="shared" si="13"/>
        <v>10.17</v>
      </c>
    </row>
    <row r="850" spans="7:17" ht="12.75">
      <c r="G850" s="2">
        <v>10.18</v>
      </c>
      <c r="H850" s="28">
        <v>22489.8</v>
      </c>
      <c r="I850" s="28">
        <v>23052.05</v>
      </c>
      <c r="J850" s="2">
        <v>25.94</v>
      </c>
      <c r="K850" s="2">
        <v>237.38</v>
      </c>
      <c r="L850" s="2">
        <v>-1.14</v>
      </c>
      <c r="M850" s="2">
        <v>1.65</v>
      </c>
      <c r="N850" s="2">
        <v>5.29</v>
      </c>
      <c r="O850" s="2">
        <v>9.03</v>
      </c>
      <c r="P850" s="2">
        <v>143.29</v>
      </c>
      <c r="Q850" s="2">
        <f t="shared" si="13"/>
        <v>10.18</v>
      </c>
    </row>
    <row r="851" spans="7:17" ht="12.75">
      <c r="G851" s="2">
        <v>10.19</v>
      </c>
      <c r="H851" s="28">
        <v>22515.11</v>
      </c>
      <c r="I851" s="28">
        <v>23077.99</v>
      </c>
      <c r="J851" s="2">
        <v>25.95</v>
      </c>
      <c r="K851" s="2">
        <v>237.57</v>
      </c>
      <c r="L851" s="2">
        <v>-1.14</v>
      </c>
      <c r="M851" s="2">
        <v>1.65</v>
      </c>
      <c r="N851" s="2">
        <v>5.3</v>
      </c>
      <c r="O851" s="2">
        <v>9.04</v>
      </c>
      <c r="P851" s="2">
        <v>143.25</v>
      </c>
      <c r="Q851" s="2">
        <f t="shared" si="13"/>
        <v>10.19</v>
      </c>
    </row>
    <row r="852" spans="7:17" ht="12.75">
      <c r="G852" s="2">
        <v>10.2</v>
      </c>
      <c r="H852" s="28">
        <v>22540.43</v>
      </c>
      <c r="I852" s="28">
        <v>23103.94</v>
      </c>
      <c r="J852" s="2">
        <v>25.96</v>
      </c>
      <c r="K852" s="2">
        <v>237.76</v>
      </c>
      <c r="L852" s="2">
        <v>-1.14</v>
      </c>
      <c r="M852" s="2">
        <v>1.66</v>
      </c>
      <c r="N852" s="2">
        <v>5.3</v>
      </c>
      <c r="O852" s="2">
        <v>9.04</v>
      </c>
      <c r="P852" s="2">
        <v>143.22</v>
      </c>
      <c r="Q852" s="2">
        <f t="shared" si="13"/>
        <v>10.2</v>
      </c>
    </row>
    <row r="853" spans="7:17" ht="12.75">
      <c r="G853" s="2">
        <v>10.21</v>
      </c>
      <c r="H853" s="28">
        <v>22565.76</v>
      </c>
      <c r="I853" s="28">
        <v>23129.9</v>
      </c>
      <c r="J853" s="2">
        <v>25.97</v>
      </c>
      <c r="K853" s="2">
        <v>237.95</v>
      </c>
      <c r="L853" s="2">
        <v>-1.13</v>
      </c>
      <c r="M853" s="2">
        <v>1.67</v>
      </c>
      <c r="N853" s="2">
        <v>5.31</v>
      </c>
      <c r="O853" s="2">
        <v>9.04</v>
      </c>
      <c r="P853" s="2">
        <v>143.18</v>
      </c>
      <c r="Q853" s="2">
        <f t="shared" si="13"/>
        <v>10.21</v>
      </c>
    </row>
    <row r="854" spans="7:17" ht="12.75">
      <c r="G854" s="2">
        <v>10.22</v>
      </c>
      <c r="H854" s="28">
        <v>22591.09</v>
      </c>
      <c r="I854" s="28">
        <v>23155.87</v>
      </c>
      <c r="J854" s="2">
        <v>25.98</v>
      </c>
      <c r="K854" s="2">
        <v>238.14</v>
      </c>
      <c r="L854" s="2">
        <v>-1.13</v>
      </c>
      <c r="M854" s="2">
        <v>1.67</v>
      </c>
      <c r="N854" s="2">
        <v>5.31</v>
      </c>
      <c r="O854" s="2">
        <v>9.04</v>
      </c>
      <c r="P854" s="2">
        <v>143.15</v>
      </c>
      <c r="Q854" s="2">
        <f t="shared" si="13"/>
        <v>10.22</v>
      </c>
    </row>
    <row r="855" spans="7:17" ht="12.75">
      <c r="G855" s="2">
        <v>10.23</v>
      </c>
      <c r="H855" s="28">
        <v>22616.44</v>
      </c>
      <c r="I855" s="28">
        <v>23181.85</v>
      </c>
      <c r="J855" s="2">
        <v>25.99</v>
      </c>
      <c r="K855" s="2">
        <v>238.33</v>
      </c>
      <c r="L855" s="2">
        <v>-1.13</v>
      </c>
      <c r="M855" s="2">
        <v>1.68</v>
      </c>
      <c r="N855" s="2">
        <v>5.32</v>
      </c>
      <c r="O855" s="2">
        <v>9.05</v>
      </c>
      <c r="P855" s="2">
        <v>143.11</v>
      </c>
      <c r="Q855" s="2">
        <f t="shared" si="13"/>
        <v>10.23</v>
      </c>
    </row>
    <row r="856" spans="7:17" ht="12.75">
      <c r="G856" s="2">
        <v>10.24</v>
      </c>
      <c r="H856" s="28">
        <v>22641.8</v>
      </c>
      <c r="I856" s="28">
        <v>23207.85</v>
      </c>
      <c r="J856" s="2">
        <v>26.01</v>
      </c>
      <c r="K856" s="2">
        <v>238.52</v>
      </c>
      <c r="L856" s="2">
        <v>-1.12</v>
      </c>
      <c r="M856" s="2">
        <v>1.69</v>
      </c>
      <c r="N856" s="2">
        <v>5.33</v>
      </c>
      <c r="O856" s="2">
        <v>9.05</v>
      </c>
      <c r="P856" s="2">
        <v>143.08</v>
      </c>
      <c r="Q856" s="2">
        <f t="shared" si="13"/>
        <v>10.24</v>
      </c>
    </row>
    <row r="857" spans="7:17" ht="12.75">
      <c r="G857" s="2">
        <v>10.25</v>
      </c>
      <c r="H857" s="28">
        <v>22667.17</v>
      </c>
      <c r="I857" s="28">
        <v>23233.85</v>
      </c>
      <c r="J857" s="2">
        <v>26.02</v>
      </c>
      <c r="K857" s="2">
        <v>238.71</v>
      </c>
      <c r="L857" s="2">
        <v>-1.12</v>
      </c>
      <c r="M857" s="2">
        <v>1.7</v>
      </c>
      <c r="N857" s="2">
        <v>5.33</v>
      </c>
      <c r="O857" s="2">
        <v>9.05</v>
      </c>
      <c r="P857" s="2">
        <v>143.04</v>
      </c>
      <c r="Q857" s="2">
        <f t="shared" si="13"/>
        <v>10.25</v>
      </c>
    </row>
    <row r="858" spans="7:17" ht="12.75">
      <c r="G858" s="2">
        <v>10.26</v>
      </c>
      <c r="H858" s="28">
        <v>22692.56</v>
      </c>
      <c r="I858" s="28">
        <v>23259.87</v>
      </c>
      <c r="J858" s="2">
        <v>26.03</v>
      </c>
      <c r="K858" s="2">
        <v>238.91</v>
      </c>
      <c r="L858" s="2">
        <v>-1.12</v>
      </c>
      <c r="M858" s="2">
        <v>1.7</v>
      </c>
      <c r="N858" s="2">
        <v>5.34</v>
      </c>
      <c r="O858" s="2">
        <v>9.05</v>
      </c>
      <c r="P858" s="2">
        <v>143.01</v>
      </c>
      <c r="Q858" s="2">
        <f t="shared" si="13"/>
        <v>10.26</v>
      </c>
    </row>
    <row r="859" spans="7:17" ht="12.75">
      <c r="G859" s="2">
        <v>10.27</v>
      </c>
      <c r="H859" s="28">
        <v>22717.95</v>
      </c>
      <c r="I859" s="28">
        <v>23285.9</v>
      </c>
      <c r="J859" s="2">
        <v>26.04</v>
      </c>
      <c r="K859" s="2">
        <v>239.1</v>
      </c>
      <c r="L859" s="2">
        <v>-1.11</v>
      </c>
      <c r="M859" s="2">
        <v>1.71</v>
      </c>
      <c r="N859" s="2">
        <v>5.34</v>
      </c>
      <c r="O859" s="2">
        <v>9.06</v>
      </c>
      <c r="P859" s="2">
        <v>142.97</v>
      </c>
      <c r="Q859" s="2">
        <f t="shared" si="13"/>
        <v>10.27</v>
      </c>
    </row>
    <row r="860" spans="7:17" ht="12.75">
      <c r="G860" s="2">
        <v>10.28</v>
      </c>
      <c r="H860" s="28">
        <v>22743.35</v>
      </c>
      <c r="I860" s="28">
        <v>23311.94</v>
      </c>
      <c r="J860" s="2">
        <v>26.05</v>
      </c>
      <c r="K860" s="2">
        <v>239.29</v>
      </c>
      <c r="L860" s="2">
        <v>-1.11</v>
      </c>
      <c r="M860" s="2">
        <v>1.72</v>
      </c>
      <c r="N860" s="2">
        <v>5.35</v>
      </c>
      <c r="O860" s="2">
        <v>9.06</v>
      </c>
      <c r="P860" s="2">
        <v>142.94</v>
      </c>
      <c r="Q860" s="2">
        <f t="shared" si="13"/>
        <v>10.28</v>
      </c>
    </row>
    <row r="861" spans="7:17" ht="12.75">
      <c r="G861" s="2">
        <v>10.29</v>
      </c>
      <c r="H861" s="28">
        <v>22768.77</v>
      </c>
      <c r="I861" s="28">
        <v>23337.98</v>
      </c>
      <c r="J861" s="2">
        <v>26.06</v>
      </c>
      <c r="K861" s="2">
        <v>239.48</v>
      </c>
      <c r="L861" s="2">
        <v>-1.11</v>
      </c>
      <c r="M861" s="2">
        <v>1.72</v>
      </c>
      <c r="N861" s="2">
        <v>5.35</v>
      </c>
      <c r="O861" s="2">
        <v>9.06</v>
      </c>
      <c r="P861" s="2">
        <v>142.91</v>
      </c>
      <c r="Q861" s="2">
        <f t="shared" si="13"/>
        <v>10.29</v>
      </c>
    </row>
    <row r="862" spans="7:17" ht="12.75">
      <c r="G862" s="2">
        <v>10.3</v>
      </c>
      <c r="H862" s="28">
        <v>22794.19</v>
      </c>
      <c r="I862" s="28">
        <v>23364.05</v>
      </c>
      <c r="J862" s="2">
        <v>26.07</v>
      </c>
      <c r="K862" s="2">
        <v>239.68</v>
      </c>
      <c r="L862" s="2">
        <v>-1.1</v>
      </c>
      <c r="M862" s="2">
        <v>1.73</v>
      </c>
      <c r="N862" s="2">
        <v>5.36</v>
      </c>
      <c r="O862" s="2">
        <v>9.06</v>
      </c>
      <c r="P862" s="2">
        <v>142.87</v>
      </c>
      <c r="Q862" s="2">
        <f t="shared" si="13"/>
        <v>10.3</v>
      </c>
    </row>
    <row r="863" spans="7:17" ht="12.75">
      <c r="G863" s="2">
        <v>10.31</v>
      </c>
      <c r="H863" s="28">
        <v>22819.63</v>
      </c>
      <c r="I863" s="28">
        <v>23390.12</v>
      </c>
      <c r="J863" s="2">
        <v>26.08</v>
      </c>
      <c r="K863" s="2">
        <v>239.87</v>
      </c>
      <c r="L863" s="2">
        <v>-1.1</v>
      </c>
      <c r="M863" s="2">
        <v>1.74</v>
      </c>
      <c r="N863" s="2">
        <v>5.36</v>
      </c>
      <c r="O863" s="2">
        <v>9.07</v>
      </c>
      <c r="P863" s="2">
        <v>142.84</v>
      </c>
      <c r="Q863" s="2">
        <f t="shared" si="13"/>
        <v>10.31</v>
      </c>
    </row>
    <row r="864" spans="7:17" ht="12.75">
      <c r="G864" s="2">
        <v>10.32</v>
      </c>
      <c r="H864" s="28">
        <v>22845.07</v>
      </c>
      <c r="I864" s="28">
        <v>23416.2</v>
      </c>
      <c r="J864" s="2">
        <v>26.09</v>
      </c>
      <c r="K864" s="2">
        <v>240.06</v>
      </c>
      <c r="L864" s="2">
        <v>-1.1</v>
      </c>
      <c r="M864" s="2">
        <v>1.74</v>
      </c>
      <c r="N864" s="2">
        <v>5.37</v>
      </c>
      <c r="O864" s="2">
        <v>9.07</v>
      </c>
      <c r="P864" s="2">
        <v>142.81</v>
      </c>
      <c r="Q864" s="2">
        <f t="shared" si="13"/>
        <v>10.32</v>
      </c>
    </row>
    <row r="865" spans="7:17" ht="12.75">
      <c r="G865" s="2">
        <v>10.33</v>
      </c>
      <c r="H865" s="28">
        <v>22870.53</v>
      </c>
      <c r="I865" s="28">
        <v>23442.29</v>
      </c>
      <c r="J865" s="2">
        <v>26.11</v>
      </c>
      <c r="K865" s="2">
        <v>240.25</v>
      </c>
      <c r="L865" s="2">
        <v>-1.1</v>
      </c>
      <c r="M865" s="2">
        <v>1.75</v>
      </c>
      <c r="N865" s="2">
        <v>5.37</v>
      </c>
      <c r="O865" s="2">
        <v>9.07</v>
      </c>
      <c r="P865" s="2">
        <v>142.77</v>
      </c>
      <c r="Q865" s="2">
        <f t="shared" si="13"/>
        <v>10.33</v>
      </c>
    </row>
    <row r="866" spans="7:17" ht="12.75">
      <c r="G866" s="2">
        <v>10.34</v>
      </c>
      <c r="H866" s="28">
        <v>22896</v>
      </c>
      <c r="I866" s="28">
        <v>23468.4</v>
      </c>
      <c r="J866" s="2">
        <v>26.12</v>
      </c>
      <c r="K866" s="2">
        <v>240.45</v>
      </c>
      <c r="L866" s="2">
        <v>-1.09</v>
      </c>
      <c r="M866" s="2">
        <v>1.76</v>
      </c>
      <c r="N866" s="2">
        <v>5.38</v>
      </c>
      <c r="O866" s="2">
        <v>9.07</v>
      </c>
      <c r="P866" s="2">
        <v>142.74</v>
      </c>
      <c r="Q866" s="2">
        <f t="shared" si="13"/>
        <v>10.34</v>
      </c>
    </row>
    <row r="867" spans="7:17" ht="12.75">
      <c r="G867" s="2">
        <v>10.35</v>
      </c>
      <c r="H867" s="28">
        <v>22921.48</v>
      </c>
      <c r="I867" s="28">
        <v>23494.52</v>
      </c>
      <c r="J867" s="2">
        <v>26.13</v>
      </c>
      <c r="K867" s="2">
        <v>240.64</v>
      </c>
      <c r="L867" s="2">
        <v>-1.09</v>
      </c>
      <c r="M867" s="2">
        <v>1.76</v>
      </c>
      <c r="N867" s="2">
        <v>5.38</v>
      </c>
      <c r="O867" s="2">
        <v>9.07</v>
      </c>
      <c r="P867" s="2">
        <v>142.71</v>
      </c>
      <c r="Q867" s="2">
        <f t="shared" si="13"/>
        <v>10.35</v>
      </c>
    </row>
    <row r="868" spans="7:17" ht="12.75">
      <c r="G868" s="2">
        <v>10.36</v>
      </c>
      <c r="H868" s="28">
        <v>22946.97</v>
      </c>
      <c r="I868" s="28">
        <v>23520.65</v>
      </c>
      <c r="J868" s="2">
        <v>26.14</v>
      </c>
      <c r="K868" s="2">
        <v>240.83</v>
      </c>
      <c r="L868" s="2">
        <v>-1.09</v>
      </c>
      <c r="M868" s="2">
        <v>1.77</v>
      </c>
      <c r="N868" s="2">
        <v>5.39</v>
      </c>
      <c r="O868" s="2">
        <v>9.08</v>
      </c>
      <c r="P868" s="2">
        <v>142.68</v>
      </c>
      <c r="Q868" s="2">
        <f t="shared" si="13"/>
        <v>10.36</v>
      </c>
    </row>
    <row r="869" spans="7:17" ht="12.75">
      <c r="G869" s="2">
        <v>10.37</v>
      </c>
      <c r="H869" s="28">
        <v>22972.47</v>
      </c>
      <c r="I869" s="28">
        <v>23546.79</v>
      </c>
      <c r="J869" s="2">
        <v>26.15</v>
      </c>
      <c r="K869" s="2">
        <v>241.03</v>
      </c>
      <c r="L869" s="2">
        <v>-1.08</v>
      </c>
      <c r="M869" s="2">
        <v>1.78</v>
      </c>
      <c r="N869" s="2">
        <v>5.39</v>
      </c>
      <c r="O869" s="2">
        <v>9.08</v>
      </c>
      <c r="P869" s="2">
        <v>142.65</v>
      </c>
      <c r="Q869" s="2">
        <f t="shared" si="13"/>
        <v>10.37</v>
      </c>
    </row>
    <row r="870" spans="7:17" ht="12.75">
      <c r="G870" s="2">
        <v>10.38</v>
      </c>
      <c r="H870" s="28">
        <v>22997.99</v>
      </c>
      <c r="I870" s="28">
        <v>23572.94</v>
      </c>
      <c r="J870" s="2">
        <v>26.16</v>
      </c>
      <c r="K870" s="2">
        <v>241.22</v>
      </c>
      <c r="L870" s="2">
        <v>-1.08</v>
      </c>
      <c r="M870" s="2">
        <v>1.78</v>
      </c>
      <c r="N870" s="2">
        <v>5.4</v>
      </c>
      <c r="O870" s="2">
        <v>9.08</v>
      </c>
      <c r="P870" s="2">
        <v>142.61</v>
      </c>
      <c r="Q870" s="2">
        <f t="shared" si="13"/>
        <v>10.38</v>
      </c>
    </row>
    <row r="871" spans="7:17" ht="12.75">
      <c r="G871" s="2">
        <v>10.39</v>
      </c>
      <c r="H871" s="28">
        <v>23023.51</v>
      </c>
      <c r="I871" s="28">
        <v>23599.1</v>
      </c>
      <c r="J871" s="2">
        <v>26.17</v>
      </c>
      <c r="K871" s="2">
        <v>241.41</v>
      </c>
      <c r="L871" s="2">
        <v>-1.08</v>
      </c>
      <c r="M871" s="2">
        <v>1.79</v>
      </c>
      <c r="N871" s="2">
        <v>5.4</v>
      </c>
      <c r="O871" s="2">
        <v>9.08</v>
      </c>
      <c r="P871" s="2">
        <v>142.58</v>
      </c>
      <c r="Q871" s="2">
        <f t="shared" si="13"/>
        <v>10.39</v>
      </c>
    </row>
    <row r="872" spans="7:17" ht="12.75">
      <c r="G872" s="2">
        <v>10.4</v>
      </c>
      <c r="H872" s="28">
        <v>23049.05</v>
      </c>
      <c r="I872" s="28">
        <v>23625.27</v>
      </c>
      <c r="J872" s="2">
        <v>26.19</v>
      </c>
      <c r="K872" s="2">
        <v>241.61</v>
      </c>
      <c r="L872" s="2">
        <v>-1.07</v>
      </c>
      <c r="M872" s="2">
        <v>1.8</v>
      </c>
      <c r="N872" s="2">
        <v>5.41</v>
      </c>
      <c r="O872" s="2">
        <v>9.09</v>
      </c>
      <c r="P872" s="2">
        <v>142.55</v>
      </c>
      <c r="Q872" s="2">
        <f t="shared" si="13"/>
        <v>10.4</v>
      </c>
    </row>
    <row r="873" spans="7:17" ht="12.75">
      <c r="G873" s="2">
        <v>10.41</v>
      </c>
      <c r="H873" s="28">
        <v>23074.59</v>
      </c>
      <c r="I873" s="28">
        <v>23651.46</v>
      </c>
      <c r="J873" s="2">
        <v>26.2</v>
      </c>
      <c r="K873" s="2">
        <v>241.8</v>
      </c>
      <c r="L873" s="2">
        <v>-1.07</v>
      </c>
      <c r="M873" s="2">
        <v>1.8</v>
      </c>
      <c r="N873" s="2">
        <v>5.41</v>
      </c>
      <c r="O873" s="2">
        <v>9.09</v>
      </c>
      <c r="P873" s="2">
        <v>142.52</v>
      </c>
      <c r="Q873" s="2">
        <f t="shared" si="13"/>
        <v>10.41</v>
      </c>
    </row>
    <row r="874" spans="7:17" ht="12.75">
      <c r="G874" s="2">
        <v>10.42</v>
      </c>
      <c r="H874" s="28">
        <v>23100.15</v>
      </c>
      <c r="I874" s="28">
        <v>23677.66</v>
      </c>
      <c r="J874" s="2">
        <v>26.21</v>
      </c>
      <c r="K874" s="2">
        <v>241.99</v>
      </c>
      <c r="L874" s="2">
        <v>-1.07</v>
      </c>
      <c r="M874" s="2">
        <v>1.81</v>
      </c>
      <c r="N874" s="2">
        <v>5.42</v>
      </c>
      <c r="O874" s="2">
        <v>9.09</v>
      </c>
      <c r="P874" s="2">
        <v>142.49</v>
      </c>
      <c r="Q874" s="2">
        <f t="shared" si="13"/>
        <v>10.42</v>
      </c>
    </row>
    <row r="875" spans="7:17" ht="12.75">
      <c r="G875" s="2">
        <v>10.43</v>
      </c>
      <c r="H875" s="28">
        <v>23125.72</v>
      </c>
      <c r="I875" s="28">
        <v>23703.87</v>
      </c>
      <c r="J875" s="2">
        <v>26.22</v>
      </c>
      <c r="K875" s="2">
        <v>242.19</v>
      </c>
      <c r="L875" s="2">
        <v>-1.06</v>
      </c>
      <c r="M875" s="2">
        <v>1.82</v>
      </c>
      <c r="N875" s="2">
        <v>5.42</v>
      </c>
      <c r="O875" s="2">
        <v>9.09</v>
      </c>
      <c r="P875" s="2">
        <v>142.46</v>
      </c>
      <c r="Q875" s="2">
        <f t="shared" si="13"/>
        <v>10.43</v>
      </c>
    </row>
    <row r="876" spans="7:17" ht="12.75">
      <c r="G876" s="2">
        <v>10.44</v>
      </c>
      <c r="H876" s="28">
        <v>23151.3</v>
      </c>
      <c r="I876" s="28">
        <v>23730.09</v>
      </c>
      <c r="J876" s="2">
        <v>26.23</v>
      </c>
      <c r="K876" s="2">
        <v>242.38</v>
      </c>
      <c r="L876" s="2">
        <v>-1.06</v>
      </c>
      <c r="M876" s="2">
        <v>1.82</v>
      </c>
      <c r="N876" s="2">
        <v>5.43</v>
      </c>
      <c r="O876" s="2">
        <v>9.1</v>
      </c>
      <c r="P876" s="2">
        <v>142.43</v>
      </c>
      <c r="Q876" s="2">
        <f t="shared" si="13"/>
        <v>10.44</v>
      </c>
    </row>
    <row r="877" spans="7:17" ht="12.75">
      <c r="G877" s="2">
        <v>10.45</v>
      </c>
      <c r="H877" s="28">
        <v>23176.9</v>
      </c>
      <c r="I877" s="28">
        <v>23756.32</v>
      </c>
      <c r="J877" s="2">
        <v>26.24</v>
      </c>
      <c r="K877" s="2">
        <v>242.58</v>
      </c>
      <c r="L877" s="2">
        <v>-1.06</v>
      </c>
      <c r="M877" s="2">
        <v>1.83</v>
      </c>
      <c r="N877" s="2">
        <v>5.43</v>
      </c>
      <c r="O877" s="2">
        <v>9.1</v>
      </c>
      <c r="P877" s="2">
        <v>142.4</v>
      </c>
      <c r="Q877" s="2">
        <f t="shared" si="13"/>
        <v>10.45</v>
      </c>
    </row>
    <row r="878" spans="7:17" ht="12.75">
      <c r="G878" s="2">
        <v>10.46</v>
      </c>
      <c r="H878" s="28">
        <v>23202.5</v>
      </c>
      <c r="I878" s="28">
        <v>23782.56</v>
      </c>
      <c r="J878" s="2">
        <v>26.26</v>
      </c>
      <c r="K878" s="2">
        <v>242.77</v>
      </c>
      <c r="L878" s="2">
        <v>-1.05</v>
      </c>
      <c r="M878" s="2">
        <v>1.84</v>
      </c>
      <c r="N878" s="2">
        <v>5.44</v>
      </c>
      <c r="O878" s="2">
        <v>9.1</v>
      </c>
      <c r="P878" s="2">
        <v>142.37</v>
      </c>
      <c r="Q878" s="2">
        <f t="shared" si="13"/>
        <v>10.46</v>
      </c>
    </row>
    <row r="879" spans="7:17" ht="12.75">
      <c r="G879" s="2">
        <v>10.47</v>
      </c>
      <c r="H879" s="28">
        <v>23228.12</v>
      </c>
      <c r="I879" s="28">
        <v>23808.82</v>
      </c>
      <c r="J879" s="2">
        <v>26.27</v>
      </c>
      <c r="K879" s="2">
        <v>242.97</v>
      </c>
      <c r="L879" s="2">
        <v>-1.05</v>
      </c>
      <c r="M879" s="2">
        <v>1.84</v>
      </c>
      <c r="N879" s="2">
        <v>5.44</v>
      </c>
      <c r="O879" s="2">
        <v>9.1</v>
      </c>
      <c r="P879" s="2">
        <v>142.34</v>
      </c>
      <c r="Q879" s="2">
        <f t="shared" si="13"/>
        <v>10.47</v>
      </c>
    </row>
    <row r="880" spans="7:17" ht="12.75">
      <c r="G880" s="2">
        <v>10.48</v>
      </c>
      <c r="H880" s="28">
        <v>23253.74</v>
      </c>
      <c r="I880" s="28">
        <v>23835.09</v>
      </c>
      <c r="J880" s="2">
        <v>26.28</v>
      </c>
      <c r="K880" s="2">
        <v>243.16</v>
      </c>
      <c r="L880" s="2">
        <v>-1.05</v>
      </c>
      <c r="M880" s="2">
        <v>1.85</v>
      </c>
      <c r="N880" s="2">
        <v>5.45</v>
      </c>
      <c r="O880" s="2">
        <v>9.11</v>
      </c>
      <c r="P880" s="2">
        <v>142.31</v>
      </c>
      <c r="Q880" s="2">
        <f t="shared" si="13"/>
        <v>10.48</v>
      </c>
    </row>
    <row r="881" spans="7:17" ht="12.75">
      <c r="G881" s="2">
        <v>10.49</v>
      </c>
      <c r="H881" s="28">
        <v>23279.38</v>
      </c>
      <c r="I881" s="28">
        <v>23861.37</v>
      </c>
      <c r="J881" s="2">
        <v>26.29</v>
      </c>
      <c r="K881" s="2">
        <v>243.35</v>
      </c>
      <c r="L881" s="2">
        <v>-1.04</v>
      </c>
      <c r="M881" s="2">
        <v>1.86</v>
      </c>
      <c r="N881" s="2">
        <v>5.45</v>
      </c>
      <c r="O881" s="2">
        <v>9.11</v>
      </c>
      <c r="P881" s="2">
        <v>142.28</v>
      </c>
      <c r="Q881" s="2">
        <f t="shared" si="13"/>
        <v>10.49</v>
      </c>
    </row>
    <row r="882" spans="7:17" ht="12.75">
      <c r="G882" s="2">
        <v>10.5</v>
      </c>
      <c r="H882" s="28">
        <v>23305.03</v>
      </c>
      <c r="I882" s="28">
        <v>23887.66</v>
      </c>
      <c r="J882" s="2">
        <v>26.3</v>
      </c>
      <c r="K882" s="2">
        <v>243.55</v>
      </c>
      <c r="L882" s="2">
        <v>-1.04</v>
      </c>
      <c r="M882" s="2">
        <v>1.86</v>
      </c>
      <c r="N882" s="2">
        <v>5.46</v>
      </c>
      <c r="O882" s="2">
        <v>9.11</v>
      </c>
      <c r="P882" s="2">
        <v>142.25</v>
      </c>
      <c r="Q882" s="2">
        <f t="shared" si="13"/>
        <v>10.5</v>
      </c>
    </row>
    <row r="883" spans="7:17" ht="12.75">
      <c r="G883" s="2">
        <v>10.51</v>
      </c>
      <c r="H883" s="28">
        <v>23330.69</v>
      </c>
      <c r="I883" s="28">
        <v>23913.96</v>
      </c>
      <c r="J883" s="2">
        <v>26.32</v>
      </c>
      <c r="K883" s="2">
        <v>243.74</v>
      </c>
      <c r="L883" s="2">
        <v>-1.04</v>
      </c>
      <c r="M883" s="2">
        <v>1.87</v>
      </c>
      <c r="N883" s="2">
        <v>5.46</v>
      </c>
      <c r="O883" s="2">
        <v>9.11</v>
      </c>
      <c r="P883" s="2">
        <v>142.22</v>
      </c>
      <c r="Q883" s="2">
        <f t="shared" si="13"/>
        <v>10.51</v>
      </c>
    </row>
    <row r="884" spans="7:17" ht="12.75">
      <c r="G884" s="2">
        <v>10.52</v>
      </c>
      <c r="H884" s="28">
        <v>23356.37</v>
      </c>
      <c r="I884" s="28">
        <v>23940.28</v>
      </c>
      <c r="J884" s="2">
        <v>26.33</v>
      </c>
      <c r="K884" s="2">
        <v>243.94</v>
      </c>
      <c r="L884" s="2">
        <v>-1.03</v>
      </c>
      <c r="M884" s="2">
        <v>1.87</v>
      </c>
      <c r="N884" s="2">
        <v>5.47</v>
      </c>
      <c r="O884" s="2">
        <v>9.12</v>
      </c>
      <c r="P884" s="2">
        <v>142.19</v>
      </c>
      <c r="Q884" s="2">
        <f t="shared" si="13"/>
        <v>10.52</v>
      </c>
    </row>
    <row r="885" spans="7:17" ht="12.75">
      <c r="G885" s="2">
        <v>10.53</v>
      </c>
      <c r="H885" s="28">
        <v>23382.05</v>
      </c>
      <c r="I885" s="28">
        <v>23966.6</v>
      </c>
      <c r="J885" s="2">
        <v>26.34</v>
      </c>
      <c r="K885" s="2">
        <v>244.13</v>
      </c>
      <c r="L885" s="2">
        <v>-1.03</v>
      </c>
      <c r="M885" s="2">
        <v>1.88</v>
      </c>
      <c r="N885" s="2">
        <v>5.48</v>
      </c>
      <c r="O885" s="2">
        <v>9.12</v>
      </c>
      <c r="P885" s="2">
        <v>142.16</v>
      </c>
      <c r="Q885" s="2">
        <f t="shared" si="13"/>
        <v>10.53</v>
      </c>
    </row>
    <row r="886" spans="7:17" ht="12.75">
      <c r="G886" s="2">
        <v>10.54</v>
      </c>
      <c r="H886" s="28">
        <v>23407.75</v>
      </c>
      <c r="I886" s="28">
        <v>23992.94</v>
      </c>
      <c r="J886" s="2">
        <v>26.35</v>
      </c>
      <c r="K886" s="2">
        <v>244.33</v>
      </c>
      <c r="L886" s="2">
        <v>-1.03</v>
      </c>
      <c r="M886" s="2">
        <v>1.89</v>
      </c>
      <c r="N886" s="2">
        <v>5.48</v>
      </c>
      <c r="O886" s="2">
        <v>9.12</v>
      </c>
      <c r="P886" s="2">
        <v>142.14</v>
      </c>
      <c r="Q886" s="2">
        <f t="shared" si="13"/>
        <v>10.54</v>
      </c>
    </row>
    <row r="887" spans="7:17" ht="12.75">
      <c r="G887" s="2">
        <v>10.55</v>
      </c>
      <c r="H887" s="28">
        <v>23433.46</v>
      </c>
      <c r="I887" s="28">
        <v>24019.3</v>
      </c>
      <c r="J887" s="2">
        <v>26.36</v>
      </c>
      <c r="K887" s="2">
        <v>244.52</v>
      </c>
      <c r="L887" s="2">
        <v>-1.03</v>
      </c>
      <c r="M887" s="2">
        <v>1.89</v>
      </c>
      <c r="N887" s="2">
        <v>5.49</v>
      </c>
      <c r="O887" s="2">
        <v>9.12</v>
      </c>
      <c r="P887" s="2">
        <v>142.11</v>
      </c>
      <c r="Q887" s="2">
        <f t="shared" si="13"/>
        <v>10.55</v>
      </c>
    </row>
    <row r="888" spans="7:17" ht="12.75">
      <c r="G888" s="2">
        <v>10.56</v>
      </c>
      <c r="H888" s="28">
        <v>23459.18</v>
      </c>
      <c r="I888" s="28">
        <v>24045.66</v>
      </c>
      <c r="J888" s="2">
        <v>26.38</v>
      </c>
      <c r="K888" s="2">
        <v>244.72</v>
      </c>
      <c r="L888" s="2">
        <v>-1.02</v>
      </c>
      <c r="M888" s="2">
        <v>1.9</v>
      </c>
      <c r="N888" s="2">
        <v>5.49</v>
      </c>
      <c r="O888" s="2">
        <v>9.13</v>
      </c>
      <c r="P888" s="2">
        <v>142.08</v>
      </c>
      <c r="Q888" s="2">
        <f t="shared" si="13"/>
        <v>10.56</v>
      </c>
    </row>
    <row r="889" spans="7:17" ht="12.75">
      <c r="G889" s="2">
        <v>10.57</v>
      </c>
      <c r="H889" s="28">
        <v>23484.91</v>
      </c>
      <c r="I889" s="28">
        <v>24072.03</v>
      </c>
      <c r="J889" s="2">
        <v>26.39</v>
      </c>
      <c r="K889" s="2">
        <v>244.92</v>
      </c>
      <c r="L889" s="2">
        <v>-1.02</v>
      </c>
      <c r="M889" s="2">
        <v>1.91</v>
      </c>
      <c r="N889" s="2">
        <v>5.5</v>
      </c>
      <c r="O889" s="2">
        <v>9.13</v>
      </c>
      <c r="P889" s="2">
        <v>142.05</v>
      </c>
      <c r="Q889" s="2">
        <f t="shared" si="13"/>
        <v>10.57</v>
      </c>
    </row>
    <row r="890" spans="7:17" ht="12.75">
      <c r="G890" s="2">
        <v>10.58</v>
      </c>
      <c r="H890" s="28">
        <v>23510.66</v>
      </c>
      <c r="I890" s="28">
        <v>24098.42</v>
      </c>
      <c r="J890" s="2">
        <v>26.4</v>
      </c>
      <c r="K890" s="2">
        <v>245.11</v>
      </c>
      <c r="L890" s="2">
        <v>-1.02</v>
      </c>
      <c r="M890" s="2">
        <v>1.91</v>
      </c>
      <c r="N890" s="2">
        <v>5.5</v>
      </c>
      <c r="O890" s="2">
        <v>9.13</v>
      </c>
      <c r="P890" s="2">
        <v>142.03</v>
      </c>
      <c r="Q890" s="2">
        <f t="shared" si="13"/>
        <v>10.58</v>
      </c>
    </row>
    <row r="891" spans="7:17" ht="12.75">
      <c r="G891" s="2">
        <v>10.59</v>
      </c>
      <c r="H891" s="28">
        <v>23536.41</v>
      </c>
      <c r="I891" s="28">
        <v>24124.82</v>
      </c>
      <c r="J891" s="2">
        <v>26.41</v>
      </c>
      <c r="K891" s="2">
        <v>245.31</v>
      </c>
      <c r="L891" s="2">
        <v>-1.01</v>
      </c>
      <c r="M891" s="2">
        <v>1.92</v>
      </c>
      <c r="N891" s="2">
        <v>5.51</v>
      </c>
      <c r="O891" s="2">
        <v>9.14</v>
      </c>
      <c r="P891" s="2">
        <v>142</v>
      </c>
      <c r="Q891" s="2">
        <f t="shared" si="13"/>
        <v>10.59</v>
      </c>
    </row>
    <row r="892" spans="7:17" ht="12.75">
      <c r="G892" s="2">
        <v>10.6</v>
      </c>
      <c r="H892" s="28">
        <v>23562.18</v>
      </c>
      <c r="I892" s="28">
        <v>24151.23</v>
      </c>
      <c r="J892" s="2">
        <v>26.42</v>
      </c>
      <c r="K892" s="2">
        <v>245.5</v>
      </c>
      <c r="L892" s="2">
        <v>-1.01</v>
      </c>
      <c r="M892" s="2">
        <v>1.92</v>
      </c>
      <c r="N892" s="2">
        <v>5.51</v>
      </c>
      <c r="O892" s="2">
        <v>9.14</v>
      </c>
      <c r="P892" s="2">
        <v>141.97</v>
      </c>
      <c r="Q892" s="2">
        <f t="shared" si="13"/>
        <v>10.6</v>
      </c>
    </row>
    <row r="893" spans="7:17" ht="12.75">
      <c r="G893" s="2">
        <v>10.61</v>
      </c>
      <c r="H893" s="28">
        <v>23587.96</v>
      </c>
      <c r="I893" s="28">
        <v>24177.66</v>
      </c>
      <c r="J893" s="2">
        <v>26.44</v>
      </c>
      <c r="K893" s="2">
        <v>245.7</v>
      </c>
      <c r="L893" s="2">
        <v>-1.01</v>
      </c>
      <c r="M893" s="2">
        <v>1.93</v>
      </c>
      <c r="N893" s="2">
        <v>5.52</v>
      </c>
      <c r="O893" s="2">
        <v>9.14</v>
      </c>
      <c r="P893" s="2">
        <v>141.95</v>
      </c>
      <c r="Q893" s="2">
        <f t="shared" si="13"/>
        <v>10.61</v>
      </c>
    </row>
    <row r="894" spans="7:17" ht="12.75">
      <c r="G894" s="2">
        <v>10.62</v>
      </c>
      <c r="H894" s="28">
        <v>23613.75</v>
      </c>
      <c r="I894" s="28">
        <v>24204.1</v>
      </c>
      <c r="J894" s="2">
        <v>26.45</v>
      </c>
      <c r="K894" s="2">
        <v>245.9</v>
      </c>
      <c r="L894" s="2">
        <v>-1</v>
      </c>
      <c r="M894" s="2">
        <v>1.94</v>
      </c>
      <c r="N894" s="2">
        <v>5.52</v>
      </c>
      <c r="O894" s="2">
        <v>9.14</v>
      </c>
      <c r="P894" s="2">
        <v>141.92</v>
      </c>
      <c r="Q894" s="2">
        <f t="shared" si="13"/>
        <v>10.62</v>
      </c>
    </row>
    <row r="895" spans="7:17" ht="12.75">
      <c r="G895" s="2">
        <v>10.63</v>
      </c>
      <c r="H895" s="28">
        <v>23639.56</v>
      </c>
      <c r="I895" s="28">
        <v>24230.54</v>
      </c>
      <c r="J895" s="2">
        <v>26.46</v>
      </c>
      <c r="K895" s="2">
        <v>246.09</v>
      </c>
      <c r="L895" s="2">
        <v>-1</v>
      </c>
      <c r="M895" s="2">
        <v>1.94</v>
      </c>
      <c r="N895" s="2">
        <v>5.53</v>
      </c>
      <c r="O895" s="2">
        <v>9.15</v>
      </c>
      <c r="P895" s="2">
        <v>141.89</v>
      </c>
      <c r="Q895" s="2">
        <f t="shared" si="13"/>
        <v>10.63</v>
      </c>
    </row>
    <row r="896" spans="7:17" ht="12.75">
      <c r="G896" s="2">
        <v>10.64</v>
      </c>
      <c r="H896" s="28">
        <v>23665.37</v>
      </c>
      <c r="I896" s="28">
        <v>24257.01</v>
      </c>
      <c r="J896" s="2">
        <v>26.47</v>
      </c>
      <c r="K896" s="2">
        <v>246.29</v>
      </c>
      <c r="L896" s="2">
        <v>-1</v>
      </c>
      <c r="M896" s="2">
        <v>1.95</v>
      </c>
      <c r="N896" s="2">
        <v>5.53</v>
      </c>
      <c r="O896" s="2">
        <v>9.15</v>
      </c>
      <c r="P896" s="2">
        <v>141.87</v>
      </c>
      <c r="Q896" s="2">
        <f t="shared" si="13"/>
        <v>10.64</v>
      </c>
    </row>
    <row r="897" spans="7:17" ht="12.75">
      <c r="G897" s="2">
        <v>10.65</v>
      </c>
      <c r="H897" s="28">
        <v>23691.2</v>
      </c>
      <c r="I897" s="28">
        <v>24283.48</v>
      </c>
      <c r="J897" s="2">
        <v>26.49</v>
      </c>
      <c r="K897" s="2">
        <v>246.48</v>
      </c>
      <c r="L897" s="2">
        <v>-0.99</v>
      </c>
      <c r="M897" s="2">
        <v>1.96</v>
      </c>
      <c r="N897" s="2">
        <v>5.54</v>
      </c>
      <c r="O897" s="2">
        <v>9.15</v>
      </c>
      <c r="P897" s="2">
        <v>141.84</v>
      </c>
      <c r="Q897" s="2">
        <f t="shared" si="13"/>
        <v>10.65</v>
      </c>
    </row>
    <row r="898" spans="7:17" ht="12.75">
      <c r="G898" s="2">
        <v>10.66</v>
      </c>
      <c r="H898" s="28">
        <v>23717.04</v>
      </c>
      <c r="I898" s="28">
        <v>24309.97</v>
      </c>
      <c r="J898" s="2">
        <v>26.5</v>
      </c>
      <c r="K898" s="2">
        <v>246.68</v>
      </c>
      <c r="L898" s="2">
        <v>-0.99</v>
      </c>
      <c r="M898" s="2">
        <v>1.96</v>
      </c>
      <c r="N898" s="2">
        <v>5.54</v>
      </c>
      <c r="O898" s="2">
        <v>9.15</v>
      </c>
      <c r="P898" s="2">
        <v>141.82</v>
      </c>
      <c r="Q898" s="2">
        <f t="shared" si="13"/>
        <v>10.66</v>
      </c>
    </row>
    <row r="899" spans="7:17" ht="12.75">
      <c r="G899" s="2">
        <v>10.67</v>
      </c>
      <c r="H899" s="28">
        <v>23742.89</v>
      </c>
      <c r="I899" s="28">
        <v>24336.47</v>
      </c>
      <c r="J899" s="2">
        <v>26.51</v>
      </c>
      <c r="K899" s="2">
        <v>246.88</v>
      </c>
      <c r="L899" s="2">
        <v>-0.99</v>
      </c>
      <c r="M899" s="2">
        <v>1.97</v>
      </c>
      <c r="N899" s="2">
        <v>5.55</v>
      </c>
      <c r="O899" s="2">
        <v>9.16</v>
      </c>
      <c r="P899" s="2">
        <v>141.79</v>
      </c>
      <c r="Q899" s="2">
        <f aca="true" t="shared" si="14" ref="Q899:Q962">G899</f>
        <v>10.67</v>
      </c>
    </row>
    <row r="900" spans="7:17" ht="12.75">
      <c r="G900" s="2">
        <v>10.68</v>
      </c>
      <c r="H900" s="28">
        <v>23768.76</v>
      </c>
      <c r="I900" s="28">
        <v>24362.98</v>
      </c>
      <c r="J900" s="2">
        <v>26.52</v>
      </c>
      <c r="K900" s="2">
        <v>247.07</v>
      </c>
      <c r="L900" s="2">
        <v>-0.98</v>
      </c>
      <c r="M900" s="2">
        <v>1.97</v>
      </c>
      <c r="N900" s="2">
        <v>5.55</v>
      </c>
      <c r="O900" s="2">
        <v>9.16</v>
      </c>
      <c r="P900" s="2">
        <v>141.77</v>
      </c>
      <c r="Q900" s="2">
        <f t="shared" si="14"/>
        <v>10.68</v>
      </c>
    </row>
    <row r="901" spans="7:17" ht="12.75">
      <c r="G901" s="2">
        <v>10.69</v>
      </c>
      <c r="H901" s="28">
        <v>23794.63</v>
      </c>
      <c r="I901" s="28">
        <v>24389.5</v>
      </c>
      <c r="J901" s="2">
        <v>26.54</v>
      </c>
      <c r="K901" s="2">
        <v>247.27</v>
      </c>
      <c r="L901" s="2">
        <v>-0.98</v>
      </c>
      <c r="M901" s="2">
        <v>1.98</v>
      </c>
      <c r="N901" s="2">
        <v>5.56</v>
      </c>
      <c r="O901" s="2">
        <v>9.16</v>
      </c>
      <c r="P901" s="2">
        <v>141.74</v>
      </c>
      <c r="Q901" s="2">
        <f t="shared" si="14"/>
        <v>10.69</v>
      </c>
    </row>
    <row r="902" spans="7:17" ht="12.75">
      <c r="G902" s="2">
        <v>10.7</v>
      </c>
      <c r="H902" s="28">
        <v>23820.52</v>
      </c>
      <c r="I902" s="28">
        <v>24416.04</v>
      </c>
      <c r="J902" s="2">
        <v>26.55</v>
      </c>
      <c r="K902" s="2">
        <v>247.47</v>
      </c>
      <c r="L902" s="2">
        <v>-0.98</v>
      </c>
      <c r="M902" s="2">
        <v>1.99</v>
      </c>
      <c r="N902" s="2">
        <v>5.56</v>
      </c>
      <c r="O902" s="2">
        <v>9.16</v>
      </c>
      <c r="P902" s="2">
        <v>141.72</v>
      </c>
      <c r="Q902" s="2">
        <f t="shared" si="14"/>
        <v>10.7</v>
      </c>
    </row>
    <row r="903" spans="7:17" ht="12.75">
      <c r="G903" s="2">
        <v>10.71</v>
      </c>
      <c r="H903" s="28">
        <v>23846.43</v>
      </c>
      <c r="I903" s="28">
        <v>24442.59</v>
      </c>
      <c r="J903" s="2">
        <v>26.56</v>
      </c>
      <c r="K903" s="2">
        <v>247.66</v>
      </c>
      <c r="L903" s="2">
        <v>-0.97</v>
      </c>
      <c r="M903" s="2">
        <v>1.99</v>
      </c>
      <c r="N903" s="2">
        <v>5.57</v>
      </c>
      <c r="O903" s="2">
        <v>9.17</v>
      </c>
      <c r="P903" s="2">
        <v>141.69</v>
      </c>
      <c r="Q903" s="2">
        <f t="shared" si="14"/>
        <v>10.71</v>
      </c>
    </row>
    <row r="904" spans="7:17" ht="12.75">
      <c r="G904" s="2">
        <v>10.72</v>
      </c>
      <c r="H904" s="28">
        <v>23872.34</v>
      </c>
      <c r="I904" s="28">
        <v>24469.15</v>
      </c>
      <c r="J904" s="2">
        <v>26.57</v>
      </c>
      <c r="K904" s="2">
        <v>247.86</v>
      </c>
      <c r="L904" s="2">
        <v>-0.97</v>
      </c>
      <c r="M904" s="2">
        <v>2</v>
      </c>
      <c r="N904" s="2">
        <v>5.57</v>
      </c>
      <c r="O904" s="2">
        <v>9.17</v>
      </c>
      <c r="P904" s="2">
        <v>141.67</v>
      </c>
      <c r="Q904" s="2">
        <f t="shared" si="14"/>
        <v>10.72</v>
      </c>
    </row>
    <row r="905" spans="7:17" ht="12.75">
      <c r="G905" s="2">
        <v>10.73</v>
      </c>
      <c r="H905" s="28">
        <v>23898.27</v>
      </c>
      <c r="I905" s="28">
        <v>24495.72</v>
      </c>
      <c r="J905" s="2">
        <v>26.59</v>
      </c>
      <c r="K905" s="2">
        <v>248.06</v>
      </c>
      <c r="L905" s="2">
        <v>-0.97</v>
      </c>
      <c r="M905" s="2">
        <v>2</v>
      </c>
      <c r="N905" s="2">
        <v>5.58</v>
      </c>
      <c r="O905" s="2">
        <v>9.17</v>
      </c>
      <c r="P905" s="2">
        <v>141.64</v>
      </c>
      <c r="Q905" s="2">
        <f t="shared" si="14"/>
        <v>10.73</v>
      </c>
    </row>
    <row r="906" spans="7:17" ht="12.75">
      <c r="G906" s="2">
        <v>10.74</v>
      </c>
      <c r="H906" s="28">
        <v>23924.2</v>
      </c>
      <c r="I906" s="28">
        <v>24522.31</v>
      </c>
      <c r="J906" s="2">
        <v>26.6</v>
      </c>
      <c r="K906" s="2">
        <v>248.25</v>
      </c>
      <c r="L906" s="2">
        <v>-0.96</v>
      </c>
      <c r="M906" s="2">
        <v>2.01</v>
      </c>
      <c r="N906" s="2">
        <v>5.58</v>
      </c>
      <c r="O906" s="2">
        <v>9.17</v>
      </c>
      <c r="P906" s="2">
        <v>141.62</v>
      </c>
      <c r="Q906" s="2">
        <f t="shared" si="14"/>
        <v>10.74</v>
      </c>
    </row>
    <row r="907" spans="7:17" ht="12.75">
      <c r="G907" s="2">
        <v>10.75</v>
      </c>
      <c r="H907" s="28">
        <v>23950.16</v>
      </c>
      <c r="I907" s="28">
        <v>24548.91</v>
      </c>
      <c r="J907" s="2">
        <v>26.61</v>
      </c>
      <c r="K907" s="2">
        <v>248.45</v>
      </c>
      <c r="L907" s="2">
        <v>-0.96</v>
      </c>
      <c r="M907" s="2">
        <v>2.02</v>
      </c>
      <c r="N907" s="2">
        <v>5.59</v>
      </c>
      <c r="O907" s="2">
        <v>9.18</v>
      </c>
      <c r="P907" s="2">
        <v>141.6</v>
      </c>
      <c r="Q907" s="2">
        <f t="shared" si="14"/>
        <v>10.75</v>
      </c>
    </row>
    <row r="908" spans="7:17" ht="12.75">
      <c r="G908" s="2">
        <v>10.76</v>
      </c>
      <c r="H908" s="28">
        <v>23976.12</v>
      </c>
      <c r="I908" s="28">
        <v>24575.52</v>
      </c>
      <c r="J908" s="2">
        <v>26.63</v>
      </c>
      <c r="K908" s="2">
        <v>248.65</v>
      </c>
      <c r="L908" s="2">
        <v>-0.96</v>
      </c>
      <c r="M908" s="2">
        <v>2.02</v>
      </c>
      <c r="N908" s="2">
        <v>5.59</v>
      </c>
      <c r="O908" s="2">
        <v>9.18</v>
      </c>
      <c r="P908" s="2">
        <v>141.57</v>
      </c>
      <c r="Q908" s="2">
        <f t="shared" si="14"/>
        <v>10.76</v>
      </c>
    </row>
    <row r="909" spans="7:17" ht="12.75">
      <c r="G909" s="2">
        <v>10.77</v>
      </c>
      <c r="H909" s="28">
        <v>24002.1</v>
      </c>
      <c r="I909" s="28">
        <v>24602.15</v>
      </c>
      <c r="J909" s="2">
        <v>26.64</v>
      </c>
      <c r="K909" s="2">
        <v>248.85</v>
      </c>
      <c r="L909" s="2">
        <v>-0.95</v>
      </c>
      <c r="M909" s="2">
        <v>2.03</v>
      </c>
      <c r="N909" s="2">
        <v>5.6</v>
      </c>
      <c r="O909" s="2">
        <v>9.18</v>
      </c>
      <c r="P909" s="2">
        <v>141.55</v>
      </c>
      <c r="Q909" s="2">
        <f t="shared" si="14"/>
        <v>10.77</v>
      </c>
    </row>
    <row r="910" spans="7:17" ht="12.75">
      <c r="G910" s="2">
        <v>10.78</v>
      </c>
      <c r="H910" s="28">
        <v>24028.08</v>
      </c>
      <c r="I910" s="28">
        <v>24628.79</v>
      </c>
      <c r="J910" s="2">
        <v>26.65</v>
      </c>
      <c r="K910" s="2">
        <v>249.04</v>
      </c>
      <c r="L910" s="2">
        <v>-0.95</v>
      </c>
      <c r="M910" s="2">
        <v>2.03</v>
      </c>
      <c r="N910" s="2">
        <v>5.6</v>
      </c>
      <c r="O910" s="2">
        <v>9.18</v>
      </c>
      <c r="P910" s="2">
        <v>141.53</v>
      </c>
      <c r="Q910" s="2">
        <f t="shared" si="14"/>
        <v>10.78</v>
      </c>
    </row>
    <row r="911" spans="7:17" ht="12.75">
      <c r="G911" s="2">
        <v>10.79</v>
      </c>
      <c r="H911" s="28">
        <v>24054.09</v>
      </c>
      <c r="I911" s="28">
        <v>24655.44</v>
      </c>
      <c r="J911" s="2">
        <v>26.66</v>
      </c>
      <c r="K911" s="2">
        <v>249.24</v>
      </c>
      <c r="L911" s="2">
        <v>-0.95</v>
      </c>
      <c r="M911" s="2">
        <v>2.04</v>
      </c>
      <c r="N911" s="2">
        <v>5.61</v>
      </c>
      <c r="O911" s="2">
        <v>9.19</v>
      </c>
      <c r="P911" s="2">
        <v>141.5</v>
      </c>
      <c r="Q911" s="2">
        <f t="shared" si="14"/>
        <v>10.79</v>
      </c>
    </row>
    <row r="912" spans="7:17" ht="12.75">
      <c r="G912" s="2">
        <v>10.8</v>
      </c>
      <c r="H912" s="28">
        <v>24080.1</v>
      </c>
      <c r="I912" s="28">
        <v>24682.1</v>
      </c>
      <c r="J912" s="2">
        <v>26.68</v>
      </c>
      <c r="K912" s="2">
        <v>249.44</v>
      </c>
      <c r="L912" s="2">
        <v>-0.94</v>
      </c>
      <c r="M912" s="2">
        <v>2.04</v>
      </c>
      <c r="N912" s="2">
        <v>5.61</v>
      </c>
      <c r="O912" s="2">
        <v>9.19</v>
      </c>
      <c r="P912" s="2">
        <v>141.48</v>
      </c>
      <c r="Q912" s="2">
        <f t="shared" si="14"/>
        <v>10.8</v>
      </c>
    </row>
    <row r="913" spans="7:17" ht="12.75">
      <c r="G913" s="2">
        <v>10.81</v>
      </c>
      <c r="H913" s="28">
        <v>24106.13</v>
      </c>
      <c r="I913" s="28">
        <v>24708.78</v>
      </c>
      <c r="J913" s="2">
        <v>26.69</v>
      </c>
      <c r="K913" s="2">
        <v>249.64</v>
      </c>
      <c r="L913" s="2">
        <v>-0.94</v>
      </c>
      <c r="M913" s="2">
        <v>2.05</v>
      </c>
      <c r="N913" s="2">
        <v>5.62</v>
      </c>
      <c r="O913" s="2">
        <v>9.19</v>
      </c>
      <c r="P913" s="2">
        <v>141.46</v>
      </c>
      <c r="Q913" s="2">
        <f t="shared" si="14"/>
        <v>10.81</v>
      </c>
    </row>
    <row r="914" spans="7:17" ht="12.75">
      <c r="G914" s="2">
        <v>10.82</v>
      </c>
      <c r="H914" s="28">
        <v>24132.16</v>
      </c>
      <c r="I914" s="28">
        <v>24735.47</v>
      </c>
      <c r="J914" s="2">
        <v>26.7</v>
      </c>
      <c r="K914" s="2">
        <v>249.83</v>
      </c>
      <c r="L914" s="2">
        <v>-0.94</v>
      </c>
      <c r="M914" s="2">
        <v>2.06</v>
      </c>
      <c r="N914" s="2">
        <v>5.62</v>
      </c>
      <c r="O914" s="2">
        <v>9.2</v>
      </c>
      <c r="P914" s="2">
        <v>141.44</v>
      </c>
      <c r="Q914" s="2">
        <f t="shared" si="14"/>
        <v>10.82</v>
      </c>
    </row>
    <row r="915" spans="7:17" ht="12.75">
      <c r="G915" s="2">
        <v>10.83</v>
      </c>
      <c r="H915" s="28">
        <v>24158.22</v>
      </c>
      <c r="I915" s="28">
        <v>24762.17</v>
      </c>
      <c r="J915" s="2">
        <v>26.72</v>
      </c>
      <c r="K915" s="2">
        <v>250.03</v>
      </c>
      <c r="L915" s="2">
        <v>-0.94</v>
      </c>
      <c r="M915" s="2">
        <v>2.06</v>
      </c>
      <c r="N915" s="2">
        <v>5.63</v>
      </c>
      <c r="O915" s="2">
        <v>9.2</v>
      </c>
      <c r="P915" s="2">
        <v>141.41</v>
      </c>
      <c r="Q915" s="2">
        <f t="shared" si="14"/>
        <v>10.83</v>
      </c>
    </row>
    <row r="916" spans="7:17" ht="12.75">
      <c r="G916" s="2">
        <v>10.84</v>
      </c>
      <c r="H916" s="28">
        <v>24184.28</v>
      </c>
      <c r="I916" s="28">
        <v>24788.89</v>
      </c>
      <c r="J916" s="2">
        <v>26.73</v>
      </c>
      <c r="K916" s="2">
        <v>250.23</v>
      </c>
      <c r="L916" s="2">
        <v>-0.93</v>
      </c>
      <c r="M916" s="2">
        <v>2.07</v>
      </c>
      <c r="N916" s="2">
        <v>5.64</v>
      </c>
      <c r="O916" s="2">
        <v>9.2</v>
      </c>
      <c r="P916" s="2">
        <v>141.39</v>
      </c>
      <c r="Q916" s="2">
        <f t="shared" si="14"/>
        <v>10.84</v>
      </c>
    </row>
    <row r="917" spans="7:17" ht="12.75">
      <c r="G917" s="2">
        <v>10.85</v>
      </c>
      <c r="H917" s="28">
        <v>24210.36</v>
      </c>
      <c r="I917" s="28">
        <v>24815.62</v>
      </c>
      <c r="J917" s="2">
        <v>26.74</v>
      </c>
      <c r="K917" s="2">
        <v>250.43</v>
      </c>
      <c r="L917" s="2">
        <v>-0.93</v>
      </c>
      <c r="M917" s="2">
        <v>2.07</v>
      </c>
      <c r="N917" s="2">
        <v>5.64</v>
      </c>
      <c r="O917" s="2">
        <v>9.2</v>
      </c>
      <c r="P917" s="2">
        <v>141.37</v>
      </c>
      <c r="Q917" s="2">
        <f t="shared" si="14"/>
        <v>10.85</v>
      </c>
    </row>
    <row r="918" spans="7:17" ht="12.75">
      <c r="G918" s="2">
        <v>10.86</v>
      </c>
      <c r="H918" s="28">
        <v>24236.45</v>
      </c>
      <c r="I918" s="28">
        <v>24842.36</v>
      </c>
      <c r="J918" s="2">
        <v>26.76</v>
      </c>
      <c r="K918" s="2">
        <v>250.63</v>
      </c>
      <c r="L918" s="2">
        <v>-0.93</v>
      </c>
      <c r="M918" s="2">
        <v>2.08</v>
      </c>
      <c r="N918" s="2">
        <v>5.65</v>
      </c>
      <c r="O918" s="2">
        <v>9.21</v>
      </c>
      <c r="P918" s="2">
        <v>141.35</v>
      </c>
      <c r="Q918" s="2">
        <f t="shared" si="14"/>
        <v>10.86</v>
      </c>
    </row>
    <row r="919" spans="7:17" ht="12.75">
      <c r="G919" s="2">
        <v>10.87</v>
      </c>
      <c r="H919" s="28">
        <v>24262.55</v>
      </c>
      <c r="I919" s="28">
        <v>24869.12</v>
      </c>
      <c r="J919" s="2">
        <v>26.77</v>
      </c>
      <c r="K919" s="2">
        <v>250.82</v>
      </c>
      <c r="L919" s="2">
        <v>-0.92</v>
      </c>
      <c r="M919" s="2">
        <v>2.08</v>
      </c>
      <c r="N919" s="2">
        <v>5.65</v>
      </c>
      <c r="O919" s="2">
        <v>9.21</v>
      </c>
      <c r="P919" s="2">
        <v>141.33</v>
      </c>
      <c r="Q919" s="2">
        <f t="shared" si="14"/>
        <v>10.87</v>
      </c>
    </row>
    <row r="920" spans="7:17" ht="12.75">
      <c r="G920" s="2">
        <v>10.88</v>
      </c>
      <c r="H920" s="28">
        <v>24288.67</v>
      </c>
      <c r="I920" s="28">
        <v>24895.89</v>
      </c>
      <c r="J920" s="2">
        <v>26.78</v>
      </c>
      <c r="K920" s="2">
        <v>251.02</v>
      </c>
      <c r="L920" s="2">
        <v>-0.92</v>
      </c>
      <c r="M920" s="2">
        <v>2.09</v>
      </c>
      <c r="N920" s="2">
        <v>5.66</v>
      </c>
      <c r="O920" s="2">
        <v>9.21</v>
      </c>
      <c r="P920" s="2">
        <v>141.31</v>
      </c>
      <c r="Q920" s="2">
        <f t="shared" si="14"/>
        <v>10.88</v>
      </c>
    </row>
    <row r="921" spans="7:17" ht="12.75">
      <c r="G921" s="2">
        <v>10.89</v>
      </c>
      <c r="H921" s="28">
        <v>24314.8</v>
      </c>
      <c r="I921" s="28">
        <v>24922.67</v>
      </c>
      <c r="J921" s="2">
        <v>26.8</v>
      </c>
      <c r="K921" s="2">
        <v>251.22</v>
      </c>
      <c r="L921" s="2">
        <v>-0.92</v>
      </c>
      <c r="M921" s="2">
        <v>2.1</v>
      </c>
      <c r="N921" s="2">
        <v>5.66</v>
      </c>
      <c r="O921" s="2">
        <v>9.21</v>
      </c>
      <c r="P921" s="2">
        <v>141.29</v>
      </c>
      <c r="Q921" s="2">
        <f t="shared" si="14"/>
        <v>10.89</v>
      </c>
    </row>
    <row r="922" spans="7:17" ht="12.75">
      <c r="G922" s="2">
        <v>10.9</v>
      </c>
      <c r="H922" s="28">
        <v>24340.94</v>
      </c>
      <c r="I922" s="28">
        <v>24949.46</v>
      </c>
      <c r="J922" s="2">
        <v>26.81</v>
      </c>
      <c r="K922" s="2">
        <v>251.42</v>
      </c>
      <c r="L922" s="2">
        <v>-0.91</v>
      </c>
      <c r="M922" s="2">
        <v>2.1</v>
      </c>
      <c r="N922" s="2">
        <v>5.67</v>
      </c>
      <c r="O922" s="2">
        <v>9.22</v>
      </c>
      <c r="P922" s="2">
        <v>141.27</v>
      </c>
      <c r="Q922" s="2">
        <f t="shared" si="14"/>
        <v>10.9</v>
      </c>
    </row>
    <row r="923" spans="7:17" ht="12.75">
      <c r="G923" s="2">
        <v>10.91</v>
      </c>
      <c r="H923" s="28">
        <v>24367.09</v>
      </c>
      <c r="I923" s="28">
        <v>24976.27</v>
      </c>
      <c r="J923" s="2">
        <v>26.82</v>
      </c>
      <c r="K923" s="2">
        <v>251.62</v>
      </c>
      <c r="L923" s="2">
        <v>-0.91</v>
      </c>
      <c r="M923" s="2">
        <v>2.11</v>
      </c>
      <c r="N923" s="2">
        <v>5.67</v>
      </c>
      <c r="O923" s="2">
        <v>9.22</v>
      </c>
      <c r="P923" s="2">
        <v>141.25</v>
      </c>
      <c r="Q923" s="2">
        <f t="shared" si="14"/>
        <v>10.91</v>
      </c>
    </row>
    <row r="924" spans="7:17" ht="12.75">
      <c r="G924" s="2">
        <v>10.92</v>
      </c>
      <c r="H924" s="28">
        <v>24393.26</v>
      </c>
      <c r="I924" s="28">
        <v>25003.09</v>
      </c>
      <c r="J924" s="2">
        <v>26.84</v>
      </c>
      <c r="K924" s="2">
        <v>251.82</v>
      </c>
      <c r="L924" s="2">
        <v>-0.91</v>
      </c>
      <c r="M924" s="2">
        <v>2.11</v>
      </c>
      <c r="N924" s="2">
        <v>5.68</v>
      </c>
      <c r="O924" s="2">
        <v>9.22</v>
      </c>
      <c r="P924" s="2">
        <v>141.23</v>
      </c>
      <c r="Q924" s="2">
        <f t="shared" si="14"/>
        <v>10.92</v>
      </c>
    </row>
    <row r="925" spans="7:17" ht="12.75">
      <c r="G925" s="2">
        <v>10.93</v>
      </c>
      <c r="H925" s="28">
        <v>24419.44</v>
      </c>
      <c r="I925" s="28">
        <v>25029.93</v>
      </c>
      <c r="J925" s="2">
        <v>26.85</v>
      </c>
      <c r="K925" s="2">
        <v>252.01</v>
      </c>
      <c r="L925" s="2">
        <v>-0.9</v>
      </c>
      <c r="M925" s="2">
        <v>2.12</v>
      </c>
      <c r="N925" s="2">
        <v>5.68</v>
      </c>
      <c r="O925" s="2">
        <v>9.22</v>
      </c>
      <c r="P925" s="2">
        <v>141.21</v>
      </c>
      <c r="Q925" s="2">
        <f t="shared" si="14"/>
        <v>10.93</v>
      </c>
    </row>
    <row r="926" spans="7:17" ht="12.75">
      <c r="G926" s="2">
        <v>10.94</v>
      </c>
      <c r="H926" s="28">
        <v>24445.64</v>
      </c>
      <c r="I926" s="28">
        <v>25056.78</v>
      </c>
      <c r="J926" s="2">
        <v>26.86</v>
      </c>
      <c r="K926" s="2">
        <v>252.21</v>
      </c>
      <c r="L926" s="2">
        <v>-0.9</v>
      </c>
      <c r="M926" s="2">
        <v>2.12</v>
      </c>
      <c r="N926" s="2">
        <v>5.69</v>
      </c>
      <c r="O926" s="2">
        <v>9.23</v>
      </c>
      <c r="P926" s="2">
        <v>141.19</v>
      </c>
      <c r="Q926" s="2">
        <f t="shared" si="14"/>
        <v>10.94</v>
      </c>
    </row>
    <row r="927" spans="7:17" ht="12.75">
      <c r="G927" s="2">
        <v>10.95</v>
      </c>
      <c r="H927" s="28">
        <v>24471.84</v>
      </c>
      <c r="I927" s="28">
        <v>25083.64</v>
      </c>
      <c r="J927" s="2">
        <v>26.88</v>
      </c>
      <c r="K927" s="2">
        <v>252.41</v>
      </c>
      <c r="L927" s="2">
        <v>-0.9</v>
      </c>
      <c r="M927" s="2">
        <v>2.13</v>
      </c>
      <c r="N927" s="2">
        <v>5.69</v>
      </c>
      <c r="O927" s="2">
        <v>9.23</v>
      </c>
      <c r="P927" s="2">
        <v>141.17</v>
      </c>
      <c r="Q927" s="2">
        <f t="shared" si="14"/>
        <v>10.95</v>
      </c>
    </row>
    <row r="928" spans="7:17" ht="12.75">
      <c r="G928" s="2">
        <v>10.96</v>
      </c>
      <c r="H928" s="28">
        <v>24498.06</v>
      </c>
      <c r="I928" s="28">
        <v>25110.52</v>
      </c>
      <c r="J928" s="2">
        <v>26.89</v>
      </c>
      <c r="K928" s="2">
        <v>252.61</v>
      </c>
      <c r="L928" s="2">
        <v>-0.89</v>
      </c>
      <c r="M928" s="2">
        <v>2.13</v>
      </c>
      <c r="N928" s="2">
        <v>5.7</v>
      </c>
      <c r="O928" s="2">
        <v>9.23</v>
      </c>
      <c r="P928" s="2">
        <v>141.15</v>
      </c>
      <c r="Q928" s="2">
        <f t="shared" si="14"/>
        <v>10.96</v>
      </c>
    </row>
    <row r="929" spans="7:17" ht="12.75">
      <c r="G929" s="2">
        <v>10.97</v>
      </c>
      <c r="H929" s="28">
        <v>24524.3</v>
      </c>
      <c r="I929" s="28">
        <v>25137.41</v>
      </c>
      <c r="J929" s="2">
        <v>26.9</v>
      </c>
      <c r="K929" s="2">
        <v>252.81</v>
      </c>
      <c r="L929" s="2">
        <v>-0.89</v>
      </c>
      <c r="M929" s="2">
        <v>2.14</v>
      </c>
      <c r="N929" s="2">
        <v>5.7</v>
      </c>
      <c r="O929" s="2">
        <v>9.24</v>
      </c>
      <c r="P929" s="2">
        <v>141.13</v>
      </c>
      <c r="Q929" s="2">
        <f t="shared" si="14"/>
        <v>10.97</v>
      </c>
    </row>
    <row r="930" spans="7:17" ht="12.75">
      <c r="G930" s="2">
        <v>10.98</v>
      </c>
      <c r="H930" s="28">
        <v>24550.55</v>
      </c>
      <c r="I930" s="28">
        <v>25164.31</v>
      </c>
      <c r="J930" s="2">
        <v>26.92</v>
      </c>
      <c r="K930" s="2">
        <v>253.01</v>
      </c>
      <c r="L930" s="2">
        <v>-0.89</v>
      </c>
      <c r="M930" s="2">
        <v>2.14</v>
      </c>
      <c r="N930" s="2">
        <v>5.71</v>
      </c>
      <c r="O930" s="2">
        <v>9.24</v>
      </c>
      <c r="P930" s="2">
        <v>141.11</v>
      </c>
      <c r="Q930" s="2">
        <f t="shared" si="14"/>
        <v>10.98</v>
      </c>
    </row>
    <row r="931" spans="7:17" ht="12.75">
      <c r="G931" s="2">
        <v>10.99</v>
      </c>
      <c r="H931" s="28">
        <v>24576.81</v>
      </c>
      <c r="I931" s="28">
        <v>25191.23</v>
      </c>
      <c r="J931" s="2">
        <v>26.93</v>
      </c>
      <c r="K931" s="2">
        <v>253.21</v>
      </c>
      <c r="L931" s="2">
        <v>-0.88</v>
      </c>
      <c r="M931" s="2">
        <v>2.15</v>
      </c>
      <c r="N931" s="2">
        <v>5.71</v>
      </c>
      <c r="O931" s="2">
        <v>9.24</v>
      </c>
      <c r="P931" s="2">
        <v>141.09</v>
      </c>
      <c r="Q931" s="2">
        <f t="shared" si="14"/>
        <v>10.99</v>
      </c>
    </row>
    <row r="932" spans="7:17" ht="12.75">
      <c r="G932" s="2">
        <v>11</v>
      </c>
      <c r="H932" s="28">
        <v>24603.08</v>
      </c>
      <c r="I932" s="28">
        <v>25218.16</v>
      </c>
      <c r="J932" s="2">
        <v>26.94</v>
      </c>
      <c r="K932" s="2">
        <v>253.41</v>
      </c>
      <c r="L932" s="2">
        <v>-0.88</v>
      </c>
      <c r="M932" s="2">
        <v>2.15</v>
      </c>
      <c r="N932" s="2">
        <v>5.72</v>
      </c>
      <c r="O932" s="2">
        <v>9.24</v>
      </c>
      <c r="P932" s="2">
        <v>141.08</v>
      </c>
      <c r="Q932" s="2">
        <f t="shared" si="14"/>
        <v>11</v>
      </c>
    </row>
    <row r="933" spans="7:17" ht="12.75">
      <c r="G933" s="2">
        <v>11.01</v>
      </c>
      <c r="H933" s="28">
        <v>24629.37</v>
      </c>
      <c r="I933" s="28">
        <v>25245.1</v>
      </c>
      <c r="J933" s="2">
        <v>26.96</v>
      </c>
      <c r="K933" s="2">
        <v>253.6</v>
      </c>
      <c r="L933" s="2">
        <v>-0.88</v>
      </c>
      <c r="M933" s="2">
        <v>2.16</v>
      </c>
      <c r="N933" s="2">
        <v>5.72</v>
      </c>
      <c r="O933" s="2">
        <v>9.25</v>
      </c>
      <c r="P933" s="2">
        <v>141.06</v>
      </c>
      <c r="Q933" s="2">
        <f t="shared" si="14"/>
        <v>11.01</v>
      </c>
    </row>
    <row r="934" spans="7:17" ht="12.75">
      <c r="G934" s="2">
        <v>11.02</v>
      </c>
      <c r="H934" s="28">
        <v>24655.67</v>
      </c>
      <c r="I934" s="28">
        <v>25272.06</v>
      </c>
      <c r="J934" s="2">
        <v>26.97</v>
      </c>
      <c r="K934" s="2">
        <v>253.8</v>
      </c>
      <c r="L934" s="2">
        <v>-0.87</v>
      </c>
      <c r="M934" s="2">
        <v>2.17</v>
      </c>
      <c r="N934" s="2">
        <v>5.73</v>
      </c>
      <c r="O934" s="2">
        <v>9.25</v>
      </c>
      <c r="P934" s="2">
        <v>141.04</v>
      </c>
      <c r="Q934" s="2">
        <f t="shared" si="14"/>
        <v>11.02</v>
      </c>
    </row>
    <row r="935" spans="7:17" ht="12.75">
      <c r="G935" s="2">
        <v>11.03</v>
      </c>
      <c r="H935" s="28">
        <v>24681.98</v>
      </c>
      <c r="I935" s="28">
        <v>25299.03</v>
      </c>
      <c r="J935" s="2">
        <v>26.99</v>
      </c>
      <c r="K935" s="2">
        <v>254</v>
      </c>
      <c r="L935" s="2">
        <v>-0.87</v>
      </c>
      <c r="M935" s="2">
        <v>2.17</v>
      </c>
      <c r="N935" s="2">
        <v>5.73</v>
      </c>
      <c r="O935" s="2">
        <v>9.25</v>
      </c>
      <c r="P935" s="2">
        <v>141.02</v>
      </c>
      <c r="Q935" s="2">
        <f t="shared" si="14"/>
        <v>11.03</v>
      </c>
    </row>
    <row r="936" spans="7:17" ht="12.75">
      <c r="G936" s="2">
        <v>11.04</v>
      </c>
      <c r="H936" s="28">
        <v>24708.31</v>
      </c>
      <c r="I936" s="28">
        <v>25326.01</v>
      </c>
      <c r="J936" s="2">
        <v>27</v>
      </c>
      <c r="K936" s="2">
        <v>254.2</v>
      </c>
      <c r="L936" s="2">
        <v>-0.87</v>
      </c>
      <c r="M936" s="2">
        <v>2.18</v>
      </c>
      <c r="N936" s="2">
        <v>5.74</v>
      </c>
      <c r="O936" s="2">
        <v>9.26</v>
      </c>
      <c r="P936" s="2">
        <v>141.01</v>
      </c>
      <c r="Q936" s="2">
        <f t="shared" si="14"/>
        <v>11.04</v>
      </c>
    </row>
    <row r="937" spans="7:17" ht="12.75">
      <c r="G937" s="2">
        <v>11.05</v>
      </c>
      <c r="H937" s="28">
        <v>24734.65</v>
      </c>
      <c r="I937" s="28">
        <v>25353.01</v>
      </c>
      <c r="J937" s="2">
        <v>27.01</v>
      </c>
      <c r="K937" s="2">
        <v>254.4</v>
      </c>
      <c r="L937" s="2">
        <v>-0.86</v>
      </c>
      <c r="M937" s="2">
        <v>2.18</v>
      </c>
      <c r="N937" s="2">
        <v>5.74</v>
      </c>
      <c r="O937" s="2">
        <v>9.26</v>
      </c>
      <c r="P937" s="2">
        <v>140.99</v>
      </c>
      <c r="Q937" s="2">
        <f t="shared" si="14"/>
        <v>11.05</v>
      </c>
    </row>
    <row r="938" spans="7:17" ht="12.75">
      <c r="G938" s="2">
        <v>11.06</v>
      </c>
      <c r="H938" s="28">
        <v>24761</v>
      </c>
      <c r="I938" s="28">
        <v>25380.02</v>
      </c>
      <c r="J938" s="2">
        <v>27.03</v>
      </c>
      <c r="K938" s="2">
        <v>254.6</v>
      </c>
      <c r="L938" s="2">
        <v>-0.86</v>
      </c>
      <c r="M938" s="2">
        <v>2.19</v>
      </c>
      <c r="N938" s="2">
        <v>5.75</v>
      </c>
      <c r="O938" s="2">
        <v>9.26</v>
      </c>
      <c r="P938" s="2">
        <v>140.97</v>
      </c>
      <c r="Q938" s="2">
        <f t="shared" si="14"/>
        <v>11.06</v>
      </c>
    </row>
    <row r="939" spans="7:17" ht="12.75">
      <c r="G939" s="2">
        <v>11.07</v>
      </c>
      <c r="H939" s="28">
        <v>24787.37</v>
      </c>
      <c r="I939" s="28">
        <v>25407.05</v>
      </c>
      <c r="J939" s="2">
        <v>27.04</v>
      </c>
      <c r="K939" s="2">
        <v>254.8</v>
      </c>
      <c r="L939" s="2">
        <v>-0.86</v>
      </c>
      <c r="M939" s="2">
        <v>2.19</v>
      </c>
      <c r="N939" s="2">
        <v>5.75</v>
      </c>
      <c r="O939" s="2">
        <v>9.26</v>
      </c>
      <c r="P939" s="2">
        <v>140.96</v>
      </c>
      <c r="Q939" s="2">
        <f t="shared" si="14"/>
        <v>11.07</v>
      </c>
    </row>
    <row r="940" spans="7:17" ht="12.75">
      <c r="G940" s="2">
        <v>11.08</v>
      </c>
      <c r="H940" s="28">
        <v>24813.75</v>
      </c>
      <c r="I940" s="28">
        <v>25434.09</v>
      </c>
      <c r="J940" s="2">
        <v>27.05</v>
      </c>
      <c r="K940" s="2">
        <v>255</v>
      </c>
      <c r="L940" s="2">
        <v>-0.85</v>
      </c>
      <c r="M940" s="2">
        <v>2.2</v>
      </c>
      <c r="N940" s="2">
        <v>5.76</v>
      </c>
      <c r="O940" s="2">
        <v>9.27</v>
      </c>
      <c r="P940" s="2">
        <v>140.94</v>
      </c>
      <c r="Q940" s="2">
        <f t="shared" si="14"/>
        <v>11.08</v>
      </c>
    </row>
    <row r="941" spans="7:17" ht="12.75">
      <c r="G941" s="2">
        <v>11.09</v>
      </c>
      <c r="H941" s="28">
        <v>24840.14</v>
      </c>
      <c r="I941" s="28">
        <v>25461.15</v>
      </c>
      <c r="J941" s="2">
        <v>27.07</v>
      </c>
      <c r="K941" s="2">
        <v>255.2</v>
      </c>
      <c r="L941" s="2">
        <v>-0.85</v>
      </c>
      <c r="M941" s="2">
        <v>2.2</v>
      </c>
      <c r="N941" s="2">
        <v>5.76</v>
      </c>
      <c r="O941" s="2">
        <v>9.27</v>
      </c>
      <c r="P941" s="2">
        <v>140.92</v>
      </c>
      <c r="Q941" s="2">
        <f t="shared" si="14"/>
        <v>11.09</v>
      </c>
    </row>
    <row r="942" spans="7:17" ht="12.75">
      <c r="G942" s="2">
        <v>11.1</v>
      </c>
      <c r="H942" s="28">
        <v>24866.55</v>
      </c>
      <c r="I942" s="28">
        <v>25488.21</v>
      </c>
      <c r="J942" s="2">
        <v>27.08</v>
      </c>
      <c r="K942" s="2">
        <v>255.4</v>
      </c>
      <c r="L942" s="2">
        <v>-0.85</v>
      </c>
      <c r="M942" s="2">
        <v>2.21</v>
      </c>
      <c r="N942" s="2">
        <v>5.77</v>
      </c>
      <c r="O942" s="2">
        <v>9.27</v>
      </c>
      <c r="P942" s="2">
        <v>140.91</v>
      </c>
      <c r="Q942" s="2">
        <f t="shared" si="14"/>
        <v>11.1</v>
      </c>
    </row>
    <row r="943" spans="7:17" ht="12.75">
      <c r="G943" s="2">
        <v>11.11</v>
      </c>
      <c r="H943" s="28">
        <v>24892.97</v>
      </c>
      <c r="I943" s="28">
        <v>25515.3</v>
      </c>
      <c r="J943" s="2">
        <v>27.1</v>
      </c>
      <c r="K943" s="2">
        <v>255.6</v>
      </c>
      <c r="L943" s="2">
        <v>-0.84</v>
      </c>
      <c r="M943" s="2">
        <v>2.21</v>
      </c>
      <c r="N943" s="2">
        <v>5.77</v>
      </c>
      <c r="O943" s="2">
        <v>9.27</v>
      </c>
      <c r="P943" s="2">
        <v>140.89</v>
      </c>
      <c r="Q943" s="2">
        <f t="shared" si="14"/>
        <v>11.11</v>
      </c>
    </row>
    <row r="944" spans="7:17" ht="12.75">
      <c r="G944" s="2">
        <v>11.12</v>
      </c>
      <c r="H944" s="28">
        <v>24919.41</v>
      </c>
      <c r="I944" s="28">
        <v>25542.39</v>
      </c>
      <c r="J944" s="2">
        <v>27.11</v>
      </c>
      <c r="K944" s="2">
        <v>255.8</v>
      </c>
      <c r="L944" s="2">
        <v>-0.84</v>
      </c>
      <c r="M944" s="2">
        <v>2.22</v>
      </c>
      <c r="N944" s="2">
        <v>5.78</v>
      </c>
      <c r="O944" s="2">
        <v>9.28</v>
      </c>
      <c r="P944" s="2">
        <v>140.88</v>
      </c>
      <c r="Q944" s="2">
        <f t="shared" si="14"/>
        <v>11.12</v>
      </c>
    </row>
    <row r="945" spans="7:17" ht="12.75">
      <c r="G945" s="2">
        <v>11.13</v>
      </c>
      <c r="H945" s="28">
        <v>24945.86</v>
      </c>
      <c r="I945" s="28">
        <v>25569.5</v>
      </c>
      <c r="J945" s="2">
        <v>27.12</v>
      </c>
      <c r="K945" s="2">
        <v>256</v>
      </c>
      <c r="L945" s="2">
        <v>-0.84</v>
      </c>
      <c r="M945" s="2">
        <v>2.22</v>
      </c>
      <c r="N945" s="2">
        <v>5.79</v>
      </c>
      <c r="O945" s="2">
        <v>9.28</v>
      </c>
      <c r="P945" s="2">
        <v>140.86</v>
      </c>
      <c r="Q945" s="2">
        <f t="shared" si="14"/>
        <v>11.13</v>
      </c>
    </row>
    <row r="946" spans="7:17" ht="12.75">
      <c r="G946" s="2">
        <v>11.14</v>
      </c>
      <c r="H946" s="28">
        <v>24972.32</v>
      </c>
      <c r="I946" s="28">
        <v>25596.63</v>
      </c>
      <c r="J946" s="2">
        <v>27.14</v>
      </c>
      <c r="K946" s="2">
        <v>256.2</v>
      </c>
      <c r="L946" s="2">
        <v>-0.83</v>
      </c>
      <c r="M946" s="2">
        <v>2.23</v>
      </c>
      <c r="N946" s="2">
        <v>5.79</v>
      </c>
      <c r="O946" s="2">
        <v>9.28</v>
      </c>
      <c r="P946" s="2">
        <v>140.85</v>
      </c>
      <c r="Q946" s="2">
        <f t="shared" si="14"/>
        <v>11.14</v>
      </c>
    </row>
    <row r="947" spans="7:17" ht="12.75">
      <c r="G947" s="2">
        <v>11.15</v>
      </c>
      <c r="H947" s="28">
        <v>24998.8</v>
      </c>
      <c r="I947" s="28">
        <v>25623.77</v>
      </c>
      <c r="J947" s="2">
        <v>27.15</v>
      </c>
      <c r="K947" s="2">
        <v>256.4</v>
      </c>
      <c r="L947" s="2">
        <v>-0.83</v>
      </c>
      <c r="M947" s="2">
        <v>2.23</v>
      </c>
      <c r="N947" s="2">
        <v>5.8</v>
      </c>
      <c r="O947" s="2">
        <v>9.29</v>
      </c>
      <c r="P947" s="2">
        <v>140.83</v>
      </c>
      <c r="Q947" s="2">
        <f t="shared" si="14"/>
        <v>11.15</v>
      </c>
    </row>
    <row r="948" spans="7:17" ht="12.75">
      <c r="G948" s="2">
        <v>11.16</v>
      </c>
      <c r="H948" s="28">
        <v>25025.29</v>
      </c>
      <c r="I948" s="28">
        <v>25650.92</v>
      </c>
      <c r="J948" s="2">
        <v>27.17</v>
      </c>
      <c r="K948" s="2">
        <v>256.6</v>
      </c>
      <c r="L948" s="2">
        <v>-0.83</v>
      </c>
      <c r="M948" s="2">
        <v>2.24</v>
      </c>
      <c r="N948" s="2">
        <v>5.8</v>
      </c>
      <c r="O948" s="2">
        <v>9.29</v>
      </c>
      <c r="P948" s="2">
        <v>140.82</v>
      </c>
      <c r="Q948" s="2">
        <f t="shared" si="14"/>
        <v>11.16</v>
      </c>
    </row>
    <row r="949" spans="7:17" ht="12.75">
      <c r="G949" s="2">
        <v>11.17</v>
      </c>
      <c r="H949" s="28">
        <v>25051.79</v>
      </c>
      <c r="I949" s="28">
        <v>25678.09</v>
      </c>
      <c r="J949" s="2">
        <v>27.18</v>
      </c>
      <c r="K949" s="2">
        <v>256.79</v>
      </c>
      <c r="L949" s="2">
        <v>-0.82</v>
      </c>
      <c r="M949" s="2">
        <v>2.24</v>
      </c>
      <c r="N949" s="2">
        <v>5.81</v>
      </c>
      <c r="O949" s="2">
        <v>9.29</v>
      </c>
      <c r="P949" s="2">
        <v>140.8</v>
      </c>
      <c r="Q949" s="2">
        <f t="shared" si="14"/>
        <v>11.17</v>
      </c>
    </row>
    <row r="950" spans="7:17" ht="12.75">
      <c r="G950" s="2">
        <v>11.18</v>
      </c>
      <c r="H950" s="28">
        <v>25078.31</v>
      </c>
      <c r="I950" s="28">
        <v>25705.27</v>
      </c>
      <c r="J950" s="2">
        <v>27.2</v>
      </c>
      <c r="K950" s="2">
        <v>256.99</v>
      </c>
      <c r="L950" s="2">
        <v>-0.82</v>
      </c>
      <c r="M950" s="2">
        <v>2.24</v>
      </c>
      <c r="N950" s="2">
        <v>5.81</v>
      </c>
      <c r="O950" s="2">
        <v>9.29</v>
      </c>
      <c r="P950" s="2">
        <v>140.79</v>
      </c>
      <c r="Q950" s="2">
        <f t="shared" si="14"/>
        <v>11.18</v>
      </c>
    </row>
    <row r="951" spans="7:17" ht="12.75">
      <c r="G951" s="2">
        <v>11.19</v>
      </c>
      <c r="H951" s="28">
        <v>25104.84</v>
      </c>
      <c r="I951" s="28">
        <v>25732.47</v>
      </c>
      <c r="J951" s="2">
        <v>27.21</v>
      </c>
      <c r="K951" s="2">
        <v>257.19</v>
      </c>
      <c r="L951" s="2">
        <v>-0.82</v>
      </c>
      <c r="M951" s="2">
        <v>2.25</v>
      </c>
      <c r="N951" s="2">
        <v>5.82</v>
      </c>
      <c r="O951" s="2">
        <v>9.3</v>
      </c>
      <c r="P951" s="2">
        <v>140.77</v>
      </c>
      <c r="Q951" s="2">
        <f t="shared" si="14"/>
        <v>11.19</v>
      </c>
    </row>
    <row r="952" spans="7:17" ht="12.75">
      <c r="G952" s="2">
        <v>11.2</v>
      </c>
      <c r="H952" s="28">
        <v>25131.39</v>
      </c>
      <c r="I952" s="28">
        <v>25759.68</v>
      </c>
      <c r="J952" s="2">
        <v>27.22</v>
      </c>
      <c r="K952" s="2">
        <v>257.39</v>
      </c>
      <c r="L952" s="2">
        <v>-0.82</v>
      </c>
      <c r="M952" s="2">
        <v>2.25</v>
      </c>
      <c r="N952" s="2">
        <v>5.82</v>
      </c>
      <c r="O952" s="2">
        <v>9.3</v>
      </c>
      <c r="P952" s="2">
        <v>140.76</v>
      </c>
      <c r="Q952" s="2">
        <f t="shared" si="14"/>
        <v>11.2</v>
      </c>
    </row>
    <row r="953" spans="7:17" ht="12.75">
      <c r="G953" s="2">
        <v>11.21</v>
      </c>
      <c r="H953" s="28">
        <v>25157.95</v>
      </c>
      <c r="I953" s="28">
        <v>25786.9</v>
      </c>
      <c r="J953" s="2">
        <v>27.24</v>
      </c>
      <c r="K953" s="2">
        <v>257.59</v>
      </c>
      <c r="L953" s="2">
        <v>-0.81</v>
      </c>
      <c r="M953" s="2">
        <v>2.26</v>
      </c>
      <c r="N953" s="2">
        <v>5.83</v>
      </c>
      <c r="O953" s="2">
        <v>9.3</v>
      </c>
      <c r="P953" s="2">
        <v>140.75</v>
      </c>
      <c r="Q953" s="2">
        <f t="shared" si="14"/>
        <v>11.21</v>
      </c>
    </row>
    <row r="954" spans="7:17" ht="12.75">
      <c r="G954" s="2">
        <v>11.22</v>
      </c>
      <c r="H954" s="28">
        <v>25184.53</v>
      </c>
      <c r="I954" s="28">
        <v>25814.14</v>
      </c>
      <c r="J954" s="2">
        <v>27.25</v>
      </c>
      <c r="K954" s="2">
        <v>257.79</v>
      </c>
      <c r="L954" s="2">
        <v>-0.81</v>
      </c>
      <c r="M954" s="2">
        <v>2.26</v>
      </c>
      <c r="N954" s="2">
        <v>5.83</v>
      </c>
      <c r="O954" s="2">
        <v>9.31</v>
      </c>
      <c r="P954" s="2">
        <v>140.73</v>
      </c>
      <c r="Q954" s="2">
        <f t="shared" si="14"/>
        <v>11.22</v>
      </c>
    </row>
    <row r="955" spans="7:17" ht="12.75">
      <c r="G955" s="2">
        <v>11.23</v>
      </c>
      <c r="H955" s="28">
        <v>25211.12</v>
      </c>
      <c r="I955" s="28">
        <v>25841.39</v>
      </c>
      <c r="J955" s="2">
        <v>27.27</v>
      </c>
      <c r="K955" s="2">
        <v>257.99</v>
      </c>
      <c r="L955" s="2">
        <v>-0.81</v>
      </c>
      <c r="M955" s="2">
        <v>2.27</v>
      </c>
      <c r="N955" s="2">
        <v>5.84</v>
      </c>
      <c r="O955" s="2">
        <v>9.31</v>
      </c>
      <c r="P955" s="2">
        <v>140.72</v>
      </c>
      <c r="Q955" s="2">
        <f t="shared" si="14"/>
        <v>11.23</v>
      </c>
    </row>
    <row r="956" spans="7:17" ht="12.75">
      <c r="G956" s="2">
        <v>11.24</v>
      </c>
      <c r="H956" s="28">
        <v>25237.72</v>
      </c>
      <c r="I956" s="28">
        <v>25868.66</v>
      </c>
      <c r="J956" s="2">
        <v>27.28</v>
      </c>
      <c r="K956" s="2">
        <v>258.19</v>
      </c>
      <c r="L956" s="2">
        <v>-0.8</v>
      </c>
      <c r="M956" s="2">
        <v>2.27</v>
      </c>
      <c r="N956" s="2">
        <v>5.84</v>
      </c>
      <c r="O956" s="2">
        <v>9.31</v>
      </c>
      <c r="P956" s="2">
        <v>140.71</v>
      </c>
      <c r="Q956" s="2">
        <f t="shared" si="14"/>
        <v>11.24</v>
      </c>
    </row>
    <row r="957" spans="7:17" ht="12.75">
      <c r="G957" s="2">
        <v>11.25</v>
      </c>
      <c r="H957" s="28">
        <v>25264.34</v>
      </c>
      <c r="I957" s="28">
        <v>25895.94</v>
      </c>
      <c r="J957" s="2">
        <v>27.3</v>
      </c>
      <c r="K957" s="2">
        <v>258.39</v>
      </c>
      <c r="L957" s="2">
        <v>-0.8</v>
      </c>
      <c r="M957" s="2">
        <v>2.28</v>
      </c>
      <c r="N957" s="2">
        <v>5.85</v>
      </c>
      <c r="O957" s="2">
        <v>9.31</v>
      </c>
      <c r="P957" s="2">
        <v>140.69</v>
      </c>
      <c r="Q957" s="2">
        <f t="shared" si="14"/>
        <v>11.25</v>
      </c>
    </row>
    <row r="958" spans="7:17" ht="12.75">
      <c r="G958" s="2">
        <v>11.26</v>
      </c>
      <c r="H958" s="28">
        <v>25290.97</v>
      </c>
      <c r="I958" s="28">
        <v>25923.24</v>
      </c>
      <c r="J958" s="2">
        <v>27.31</v>
      </c>
      <c r="K958" s="2">
        <v>258.59</v>
      </c>
      <c r="L958" s="2">
        <v>-0.8</v>
      </c>
      <c r="M958" s="2">
        <v>2.28</v>
      </c>
      <c r="N958" s="2">
        <v>5.85</v>
      </c>
      <c r="O958" s="2">
        <v>9.32</v>
      </c>
      <c r="P958" s="2">
        <v>140.68</v>
      </c>
      <c r="Q958" s="2">
        <f t="shared" si="14"/>
        <v>11.26</v>
      </c>
    </row>
    <row r="959" spans="7:17" ht="12.75">
      <c r="G959" s="2">
        <v>11.27</v>
      </c>
      <c r="H959" s="28">
        <v>25317.61</v>
      </c>
      <c r="I959" s="28">
        <v>25950.55</v>
      </c>
      <c r="J959" s="2">
        <v>27.33</v>
      </c>
      <c r="K959" s="2">
        <v>258.79</v>
      </c>
      <c r="L959" s="2">
        <v>-0.79</v>
      </c>
      <c r="M959" s="2">
        <v>2.29</v>
      </c>
      <c r="N959" s="2">
        <v>5.86</v>
      </c>
      <c r="O959" s="2">
        <v>9.32</v>
      </c>
      <c r="P959" s="2">
        <v>140.67</v>
      </c>
      <c r="Q959" s="2">
        <f t="shared" si="14"/>
        <v>11.27</v>
      </c>
    </row>
    <row r="960" spans="7:17" ht="12.75">
      <c r="G960" s="2">
        <v>11.28</v>
      </c>
      <c r="H960" s="28">
        <v>25344.27</v>
      </c>
      <c r="I960" s="28">
        <v>25977.88</v>
      </c>
      <c r="J960" s="2">
        <v>27.34</v>
      </c>
      <c r="K960" s="2">
        <v>258.99</v>
      </c>
      <c r="L960" s="2">
        <v>-0.79</v>
      </c>
      <c r="M960" s="2">
        <v>2.29</v>
      </c>
      <c r="N960" s="2">
        <v>5.86</v>
      </c>
      <c r="O960" s="2">
        <v>9.32</v>
      </c>
      <c r="P960" s="2">
        <v>140.66</v>
      </c>
      <c r="Q960" s="2">
        <f t="shared" si="14"/>
        <v>11.28</v>
      </c>
    </row>
    <row r="961" spans="7:17" ht="12.75">
      <c r="G961" s="2">
        <v>11.29</v>
      </c>
      <c r="H961" s="28">
        <v>25370.95</v>
      </c>
      <c r="I961" s="28">
        <v>26005.22</v>
      </c>
      <c r="J961" s="2">
        <v>27.36</v>
      </c>
      <c r="K961" s="2">
        <v>259.19</v>
      </c>
      <c r="L961" s="2">
        <v>-0.79</v>
      </c>
      <c r="M961" s="2">
        <v>2.29</v>
      </c>
      <c r="N961" s="2">
        <v>5.87</v>
      </c>
      <c r="O961" s="2">
        <v>9.33</v>
      </c>
      <c r="P961" s="2">
        <v>140.65</v>
      </c>
      <c r="Q961" s="2">
        <f t="shared" si="14"/>
        <v>11.29</v>
      </c>
    </row>
    <row r="962" spans="7:17" ht="12.75">
      <c r="G962" s="2">
        <v>11.3</v>
      </c>
      <c r="H962" s="28">
        <v>25397.63</v>
      </c>
      <c r="I962" s="28">
        <v>26032.57</v>
      </c>
      <c r="J962" s="2">
        <v>27.37</v>
      </c>
      <c r="K962" s="2">
        <v>259.39</v>
      </c>
      <c r="L962" s="2">
        <v>-0.78</v>
      </c>
      <c r="M962" s="2">
        <v>2.3</v>
      </c>
      <c r="N962" s="2">
        <v>5.87</v>
      </c>
      <c r="O962" s="2">
        <v>9.33</v>
      </c>
      <c r="P962" s="2">
        <v>140.63</v>
      </c>
      <c r="Q962" s="2">
        <f t="shared" si="14"/>
        <v>11.3</v>
      </c>
    </row>
    <row r="963" spans="7:17" ht="12.75">
      <c r="G963" s="2">
        <v>11.31</v>
      </c>
      <c r="H963" s="28">
        <v>25424.34</v>
      </c>
      <c r="I963" s="28">
        <v>26059.94</v>
      </c>
      <c r="J963" s="2">
        <v>27.38</v>
      </c>
      <c r="K963" s="2">
        <v>259.59</v>
      </c>
      <c r="L963" s="2">
        <v>-0.78</v>
      </c>
      <c r="M963" s="2">
        <v>2.3</v>
      </c>
      <c r="N963" s="2">
        <v>5.88</v>
      </c>
      <c r="O963" s="2">
        <v>9.33</v>
      </c>
      <c r="P963" s="2">
        <v>140.62</v>
      </c>
      <c r="Q963" s="2">
        <f aca="true" t="shared" si="15" ref="Q963:Q1026">G963</f>
        <v>11.31</v>
      </c>
    </row>
    <row r="964" spans="7:17" ht="12.75">
      <c r="G964" s="2">
        <v>11.32</v>
      </c>
      <c r="H964" s="28">
        <v>25451.05</v>
      </c>
      <c r="I964" s="28">
        <v>26087.33</v>
      </c>
      <c r="J964" s="2">
        <v>27.4</v>
      </c>
      <c r="K964" s="2">
        <v>259.79</v>
      </c>
      <c r="L964" s="2">
        <v>-0.78</v>
      </c>
      <c r="M964" s="2">
        <v>2.31</v>
      </c>
      <c r="N964" s="2">
        <v>5.88</v>
      </c>
      <c r="O964" s="2">
        <v>9.33</v>
      </c>
      <c r="P964" s="2">
        <v>140.61</v>
      </c>
      <c r="Q964" s="2">
        <f t="shared" si="15"/>
        <v>11.32</v>
      </c>
    </row>
    <row r="965" spans="7:17" ht="12.75">
      <c r="G965" s="2">
        <v>11.33</v>
      </c>
      <c r="H965" s="28">
        <v>25477.78</v>
      </c>
      <c r="I965" s="28">
        <v>26114.73</v>
      </c>
      <c r="J965" s="2">
        <v>27.41</v>
      </c>
      <c r="K965" s="2">
        <v>259.99</v>
      </c>
      <c r="L965" s="2">
        <v>-0.77</v>
      </c>
      <c r="M965" s="2">
        <v>2.31</v>
      </c>
      <c r="N965" s="2">
        <v>5.89</v>
      </c>
      <c r="O965" s="2">
        <v>9.34</v>
      </c>
      <c r="P965" s="2">
        <v>140.6</v>
      </c>
      <c r="Q965" s="2">
        <f t="shared" si="15"/>
        <v>11.33</v>
      </c>
    </row>
    <row r="966" spans="7:17" ht="12.75">
      <c r="G966" s="2">
        <v>11.34</v>
      </c>
      <c r="H966" s="28">
        <v>25504.53</v>
      </c>
      <c r="I966" s="28">
        <v>26142.14</v>
      </c>
      <c r="J966" s="2">
        <v>27.43</v>
      </c>
      <c r="K966" s="2">
        <v>260.19</v>
      </c>
      <c r="L966" s="2">
        <v>-0.77</v>
      </c>
      <c r="M966" s="2">
        <v>2.32</v>
      </c>
      <c r="N966" s="2">
        <v>5.89</v>
      </c>
      <c r="O966" s="2">
        <v>9.34</v>
      </c>
      <c r="P966" s="2">
        <v>140.59</v>
      </c>
      <c r="Q966" s="2">
        <f t="shared" si="15"/>
        <v>11.34</v>
      </c>
    </row>
    <row r="967" spans="7:17" ht="12.75">
      <c r="G967" s="2">
        <v>11.35</v>
      </c>
      <c r="H967" s="28">
        <v>25531.29</v>
      </c>
      <c r="I967" s="28">
        <v>26169.57</v>
      </c>
      <c r="J967" s="2">
        <v>27.44</v>
      </c>
      <c r="K967" s="2">
        <v>260.39</v>
      </c>
      <c r="L967" s="2">
        <v>-0.77</v>
      </c>
      <c r="M967" s="2">
        <v>2.32</v>
      </c>
      <c r="N967" s="2">
        <v>5.9</v>
      </c>
      <c r="O967" s="2">
        <v>9.34</v>
      </c>
      <c r="P967" s="2">
        <v>140.58</v>
      </c>
      <c r="Q967" s="2">
        <f t="shared" si="15"/>
        <v>11.35</v>
      </c>
    </row>
    <row r="968" spans="7:17" ht="12.75">
      <c r="G968" s="2">
        <v>11.36</v>
      </c>
      <c r="H968" s="28">
        <v>25558.07</v>
      </c>
      <c r="I968" s="28">
        <v>26197.02</v>
      </c>
      <c r="J968" s="2">
        <v>27.46</v>
      </c>
      <c r="K968" s="2">
        <v>260.6</v>
      </c>
      <c r="L968" s="2">
        <v>-0.76</v>
      </c>
      <c r="M968" s="2">
        <v>2.32</v>
      </c>
      <c r="N968" s="2">
        <v>5.9</v>
      </c>
      <c r="O968" s="2">
        <v>9.35</v>
      </c>
      <c r="P968" s="2">
        <v>140.57</v>
      </c>
      <c r="Q968" s="2">
        <f t="shared" si="15"/>
        <v>11.36</v>
      </c>
    </row>
    <row r="969" spans="7:17" ht="12.75">
      <c r="G969" s="2">
        <v>11.37</v>
      </c>
      <c r="H969" s="28">
        <v>25584.86</v>
      </c>
      <c r="I969" s="28">
        <v>26224.48</v>
      </c>
      <c r="J969" s="2">
        <v>27.47</v>
      </c>
      <c r="K969" s="2">
        <v>260.8</v>
      </c>
      <c r="L969" s="2">
        <v>-0.76</v>
      </c>
      <c r="M969" s="2">
        <v>2.33</v>
      </c>
      <c r="N969" s="2">
        <v>5.91</v>
      </c>
      <c r="O969" s="2">
        <v>9.35</v>
      </c>
      <c r="P969" s="2">
        <v>140.56</v>
      </c>
      <c r="Q969" s="2">
        <f t="shared" si="15"/>
        <v>11.37</v>
      </c>
    </row>
    <row r="970" spans="7:17" ht="12.75">
      <c r="G970" s="2">
        <v>11.38</v>
      </c>
      <c r="H970" s="28">
        <v>25611.66</v>
      </c>
      <c r="I970" s="28">
        <v>26251.95</v>
      </c>
      <c r="J970" s="2">
        <v>27.49</v>
      </c>
      <c r="K970" s="2">
        <v>261</v>
      </c>
      <c r="L970" s="2">
        <v>-0.76</v>
      </c>
      <c r="M970" s="2">
        <v>2.33</v>
      </c>
      <c r="N970" s="2">
        <v>5.91</v>
      </c>
      <c r="O970" s="2">
        <v>9.35</v>
      </c>
      <c r="P970" s="2">
        <v>140.55</v>
      </c>
      <c r="Q970" s="2">
        <f t="shared" si="15"/>
        <v>11.38</v>
      </c>
    </row>
    <row r="971" spans="7:17" ht="12.75">
      <c r="G971" s="2">
        <v>11.39</v>
      </c>
      <c r="H971" s="28">
        <v>25638.48</v>
      </c>
      <c r="I971" s="28">
        <v>26279.44</v>
      </c>
      <c r="J971" s="2">
        <v>27.5</v>
      </c>
      <c r="K971" s="2">
        <v>261.2</v>
      </c>
      <c r="L971" s="2">
        <v>-0.75</v>
      </c>
      <c r="M971" s="2">
        <v>2.34</v>
      </c>
      <c r="N971" s="2">
        <v>5.92</v>
      </c>
      <c r="O971" s="2">
        <v>9.35</v>
      </c>
      <c r="P971" s="2">
        <v>140.54</v>
      </c>
      <c r="Q971" s="2">
        <f t="shared" si="15"/>
        <v>11.39</v>
      </c>
    </row>
    <row r="972" spans="7:17" ht="12.75">
      <c r="G972" s="2">
        <v>11.4</v>
      </c>
      <c r="H972" s="28">
        <v>25665.31</v>
      </c>
      <c r="I972" s="28">
        <v>26306.94</v>
      </c>
      <c r="J972" s="2">
        <v>27.52</v>
      </c>
      <c r="K972" s="2">
        <v>261.4</v>
      </c>
      <c r="L972" s="2">
        <v>-0.75</v>
      </c>
      <c r="M972" s="2">
        <v>2.34</v>
      </c>
      <c r="N972" s="2">
        <v>5.92</v>
      </c>
      <c r="O972" s="2">
        <v>9.36</v>
      </c>
      <c r="P972" s="2">
        <v>140.53</v>
      </c>
      <c r="Q972" s="2">
        <f t="shared" si="15"/>
        <v>11.4</v>
      </c>
    </row>
    <row r="973" spans="7:17" ht="12.75">
      <c r="G973" s="2">
        <v>11.41</v>
      </c>
      <c r="H973" s="28">
        <v>25692.16</v>
      </c>
      <c r="I973" s="28">
        <v>26334.46</v>
      </c>
      <c r="J973" s="2">
        <v>27.53</v>
      </c>
      <c r="K973" s="2">
        <v>261.6</v>
      </c>
      <c r="L973" s="2">
        <v>-0.75</v>
      </c>
      <c r="M973" s="2">
        <v>2.35</v>
      </c>
      <c r="N973" s="2">
        <v>5.93</v>
      </c>
      <c r="O973" s="2">
        <v>9.36</v>
      </c>
      <c r="P973" s="2">
        <v>140.52</v>
      </c>
      <c r="Q973" s="2">
        <f t="shared" si="15"/>
        <v>11.41</v>
      </c>
    </row>
    <row r="974" spans="7:17" ht="12.75">
      <c r="G974" s="2">
        <v>11.42</v>
      </c>
      <c r="H974" s="28">
        <v>25719.02</v>
      </c>
      <c r="I974" s="28">
        <v>26362</v>
      </c>
      <c r="J974" s="2">
        <v>27.55</v>
      </c>
      <c r="K974" s="2">
        <v>261.8</v>
      </c>
      <c r="L974" s="2">
        <v>-0.74</v>
      </c>
      <c r="M974" s="2">
        <v>2.35</v>
      </c>
      <c r="N974" s="2">
        <v>5.94</v>
      </c>
      <c r="O974" s="2">
        <v>9.36</v>
      </c>
      <c r="P974" s="2">
        <v>140.51</v>
      </c>
      <c r="Q974" s="2">
        <f t="shared" si="15"/>
        <v>11.42</v>
      </c>
    </row>
    <row r="975" spans="7:17" ht="12.75">
      <c r="G975" s="2">
        <v>11.43</v>
      </c>
      <c r="H975" s="28">
        <v>25745.9</v>
      </c>
      <c r="I975" s="28">
        <v>26389.55</v>
      </c>
      <c r="J975" s="2">
        <v>27.56</v>
      </c>
      <c r="K975" s="2">
        <v>262</v>
      </c>
      <c r="L975" s="2">
        <v>-0.74</v>
      </c>
      <c r="M975" s="2">
        <v>2.35</v>
      </c>
      <c r="N975" s="2">
        <v>5.94</v>
      </c>
      <c r="O975" s="2">
        <v>9.37</v>
      </c>
      <c r="P975" s="2">
        <v>140.5</v>
      </c>
      <c r="Q975" s="2">
        <f t="shared" si="15"/>
        <v>11.43</v>
      </c>
    </row>
    <row r="976" spans="7:17" ht="12.75">
      <c r="G976" s="2">
        <v>11.44</v>
      </c>
      <c r="H976" s="28">
        <v>25772.79</v>
      </c>
      <c r="I976" s="28">
        <v>26417.11</v>
      </c>
      <c r="J976" s="2">
        <v>27.58</v>
      </c>
      <c r="K976" s="2">
        <v>262.2</v>
      </c>
      <c r="L976" s="2">
        <v>-0.74</v>
      </c>
      <c r="M976" s="2">
        <v>2.36</v>
      </c>
      <c r="N976" s="2">
        <v>5.95</v>
      </c>
      <c r="O976" s="2">
        <v>9.37</v>
      </c>
      <c r="P976" s="2">
        <v>140.5</v>
      </c>
      <c r="Q976" s="2">
        <f t="shared" si="15"/>
        <v>11.44</v>
      </c>
    </row>
    <row r="977" spans="7:17" ht="12.75">
      <c r="G977" s="2">
        <v>11.45</v>
      </c>
      <c r="H977" s="28">
        <v>25799.7</v>
      </c>
      <c r="I977" s="28">
        <v>26444.69</v>
      </c>
      <c r="J977" s="2">
        <v>27.6</v>
      </c>
      <c r="K977" s="2">
        <v>262.4</v>
      </c>
      <c r="L977" s="2">
        <v>-0.73</v>
      </c>
      <c r="M977" s="2">
        <v>2.36</v>
      </c>
      <c r="N977" s="2">
        <v>5.95</v>
      </c>
      <c r="O977" s="2">
        <v>9.37</v>
      </c>
      <c r="P977" s="2">
        <v>140.49</v>
      </c>
      <c r="Q977" s="2">
        <f t="shared" si="15"/>
        <v>11.45</v>
      </c>
    </row>
    <row r="978" spans="7:17" ht="12.75">
      <c r="G978" s="2">
        <v>11.46</v>
      </c>
      <c r="H978" s="28">
        <v>25826.62</v>
      </c>
      <c r="I978" s="28">
        <v>26472.29</v>
      </c>
      <c r="J978" s="2">
        <v>27.61</v>
      </c>
      <c r="K978" s="2">
        <v>262.6</v>
      </c>
      <c r="L978" s="2">
        <v>-0.73</v>
      </c>
      <c r="M978" s="2">
        <v>2.36</v>
      </c>
      <c r="N978" s="2">
        <v>5.96</v>
      </c>
      <c r="O978" s="2">
        <v>9.38</v>
      </c>
      <c r="P978" s="2">
        <v>140.48</v>
      </c>
      <c r="Q978" s="2">
        <f t="shared" si="15"/>
        <v>11.46</v>
      </c>
    </row>
    <row r="979" spans="7:17" ht="12.75">
      <c r="G979" s="2">
        <v>11.47</v>
      </c>
      <c r="H979" s="28">
        <v>25853.56</v>
      </c>
      <c r="I979" s="28">
        <v>26499.9</v>
      </c>
      <c r="J979" s="2">
        <v>27.63</v>
      </c>
      <c r="K979" s="2">
        <v>262.8</v>
      </c>
      <c r="L979" s="2">
        <v>-0.73</v>
      </c>
      <c r="M979" s="2">
        <v>2.37</v>
      </c>
      <c r="N979" s="2">
        <v>5.96</v>
      </c>
      <c r="O979" s="2">
        <v>9.38</v>
      </c>
      <c r="P979" s="2">
        <v>140.47</v>
      </c>
      <c r="Q979" s="2">
        <f t="shared" si="15"/>
        <v>11.47</v>
      </c>
    </row>
    <row r="980" spans="7:17" ht="12.75">
      <c r="G980" s="2">
        <v>11.48</v>
      </c>
      <c r="H980" s="28">
        <v>25880.51</v>
      </c>
      <c r="I980" s="28">
        <v>26527.52</v>
      </c>
      <c r="J980" s="2">
        <v>27.64</v>
      </c>
      <c r="K980" s="2">
        <v>263</v>
      </c>
      <c r="L980" s="2">
        <v>-0.72</v>
      </c>
      <c r="M980" s="2">
        <v>2.37</v>
      </c>
      <c r="N980" s="2">
        <v>5.97</v>
      </c>
      <c r="O980" s="2">
        <v>9.38</v>
      </c>
      <c r="P980" s="2">
        <v>140.46</v>
      </c>
      <c r="Q980" s="2">
        <f t="shared" si="15"/>
        <v>11.48</v>
      </c>
    </row>
    <row r="981" spans="7:17" ht="12.75">
      <c r="G981" s="2">
        <v>11.49</v>
      </c>
      <c r="H981" s="28">
        <v>25907.48</v>
      </c>
      <c r="I981" s="28">
        <v>26555.16</v>
      </c>
      <c r="J981" s="2">
        <v>27.66</v>
      </c>
      <c r="K981" s="2">
        <v>263.2</v>
      </c>
      <c r="L981" s="2">
        <v>-0.72</v>
      </c>
      <c r="M981" s="2">
        <v>2.38</v>
      </c>
      <c r="N981" s="2">
        <v>5.97</v>
      </c>
      <c r="O981" s="2">
        <v>9.38</v>
      </c>
      <c r="P981" s="2">
        <v>140.46</v>
      </c>
      <c r="Q981" s="2">
        <f t="shared" si="15"/>
        <v>11.49</v>
      </c>
    </row>
    <row r="982" spans="7:17" ht="12.75">
      <c r="G982" s="2">
        <v>11.5</v>
      </c>
      <c r="H982" s="28">
        <v>25934.46</v>
      </c>
      <c r="I982" s="28">
        <v>26582.82</v>
      </c>
      <c r="J982" s="2">
        <v>27.67</v>
      </c>
      <c r="K982" s="2">
        <v>263.4</v>
      </c>
      <c r="L982" s="2">
        <v>-0.72</v>
      </c>
      <c r="M982" s="2">
        <v>2.38</v>
      </c>
      <c r="N982" s="2">
        <v>5.98</v>
      </c>
      <c r="O982" s="2">
        <v>9.39</v>
      </c>
      <c r="P982" s="2">
        <v>140.45</v>
      </c>
      <c r="Q982" s="2">
        <f t="shared" si="15"/>
        <v>11.5</v>
      </c>
    </row>
    <row r="983" spans="7:17" ht="12.75">
      <c r="G983" s="2">
        <v>11.51</v>
      </c>
      <c r="H983" s="28">
        <v>25961.46</v>
      </c>
      <c r="I983" s="28">
        <v>26610.49</v>
      </c>
      <c r="J983" s="2">
        <v>27.69</v>
      </c>
      <c r="K983" s="2">
        <v>263.6</v>
      </c>
      <c r="L983" s="2">
        <v>-0.71</v>
      </c>
      <c r="M983" s="2">
        <v>2.38</v>
      </c>
      <c r="N983" s="2">
        <v>5.98</v>
      </c>
      <c r="O983" s="2">
        <v>9.39</v>
      </c>
      <c r="P983" s="2">
        <v>140.44</v>
      </c>
      <c r="Q983" s="2">
        <f t="shared" si="15"/>
        <v>11.51</v>
      </c>
    </row>
    <row r="984" spans="7:17" ht="12.75">
      <c r="G984" s="2">
        <v>11.52</v>
      </c>
      <c r="H984" s="28">
        <v>25988.47</v>
      </c>
      <c r="I984" s="28">
        <v>26638.18</v>
      </c>
      <c r="J984" s="2">
        <v>27.7</v>
      </c>
      <c r="K984" s="2">
        <v>263.8</v>
      </c>
      <c r="L984" s="2">
        <v>-0.71</v>
      </c>
      <c r="M984" s="2">
        <v>2.39</v>
      </c>
      <c r="N984" s="2">
        <v>5.99</v>
      </c>
      <c r="O984" s="2">
        <v>9.39</v>
      </c>
      <c r="P984" s="2">
        <v>140.43</v>
      </c>
      <c r="Q984" s="2">
        <f t="shared" si="15"/>
        <v>11.52</v>
      </c>
    </row>
    <row r="985" spans="7:17" ht="12.75">
      <c r="G985" s="2">
        <v>11.53</v>
      </c>
      <c r="H985" s="28">
        <v>26015.5</v>
      </c>
      <c r="I985" s="28">
        <v>26665.88</v>
      </c>
      <c r="J985" s="2">
        <v>27.72</v>
      </c>
      <c r="K985" s="2">
        <v>264</v>
      </c>
      <c r="L985" s="2">
        <v>-0.71</v>
      </c>
      <c r="M985" s="2">
        <v>2.39</v>
      </c>
      <c r="N985" s="2">
        <v>5.99</v>
      </c>
      <c r="O985" s="2">
        <v>9.4</v>
      </c>
      <c r="P985" s="2">
        <v>140.43</v>
      </c>
      <c r="Q985" s="2">
        <f t="shared" si="15"/>
        <v>11.53</v>
      </c>
    </row>
    <row r="986" spans="7:17" ht="12.75">
      <c r="G986" s="2">
        <v>11.54</v>
      </c>
      <c r="H986" s="28">
        <v>26042.54</v>
      </c>
      <c r="I986" s="28">
        <v>26693.6</v>
      </c>
      <c r="J986" s="2">
        <v>27.73</v>
      </c>
      <c r="K986" s="2">
        <v>264.2</v>
      </c>
      <c r="L986" s="2">
        <v>-0.71</v>
      </c>
      <c r="M986" s="2">
        <v>2.39</v>
      </c>
      <c r="N986" s="2">
        <v>6</v>
      </c>
      <c r="O986" s="2">
        <v>9.4</v>
      </c>
      <c r="P986" s="2">
        <v>140.42</v>
      </c>
      <c r="Q986" s="2">
        <f t="shared" si="15"/>
        <v>11.54</v>
      </c>
    </row>
    <row r="987" spans="7:17" ht="12.75">
      <c r="G987" s="2">
        <v>11.55</v>
      </c>
      <c r="H987" s="28">
        <v>26069.6</v>
      </c>
      <c r="I987" s="28">
        <v>26721.34</v>
      </c>
      <c r="J987" s="2">
        <v>27.75</v>
      </c>
      <c r="K987" s="2">
        <v>264.4</v>
      </c>
      <c r="L987" s="2">
        <v>-0.7</v>
      </c>
      <c r="M987" s="2">
        <v>2.4</v>
      </c>
      <c r="N987" s="2">
        <v>6</v>
      </c>
      <c r="O987" s="2">
        <v>9.4</v>
      </c>
      <c r="P987" s="2">
        <v>140.42</v>
      </c>
      <c r="Q987" s="2">
        <f t="shared" si="15"/>
        <v>11.55</v>
      </c>
    </row>
    <row r="988" spans="7:17" ht="12.75">
      <c r="G988" s="2">
        <v>11.56</v>
      </c>
      <c r="H988" s="28">
        <v>26096.67</v>
      </c>
      <c r="I988" s="28">
        <v>26749.09</v>
      </c>
      <c r="J988" s="2">
        <v>27.77</v>
      </c>
      <c r="K988" s="2">
        <v>264.6</v>
      </c>
      <c r="L988" s="2">
        <v>-0.7</v>
      </c>
      <c r="M988" s="2">
        <v>2.4</v>
      </c>
      <c r="N988" s="2">
        <v>6.01</v>
      </c>
      <c r="O988" s="2">
        <v>9.41</v>
      </c>
      <c r="P988" s="2">
        <v>140.41</v>
      </c>
      <c r="Q988" s="2">
        <f t="shared" si="15"/>
        <v>11.56</v>
      </c>
    </row>
    <row r="989" spans="7:17" ht="12.75">
      <c r="G989" s="2">
        <v>11.57</v>
      </c>
      <c r="H989" s="28">
        <v>26123.76</v>
      </c>
      <c r="I989" s="28">
        <v>26776.85</v>
      </c>
      <c r="J989" s="2">
        <v>27.78</v>
      </c>
      <c r="K989" s="2">
        <v>264.8</v>
      </c>
      <c r="L989" s="2">
        <v>-0.7</v>
      </c>
      <c r="M989" s="2">
        <v>2.4</v>
      </c>
      <c r="N989" s="2">
        <v>6.01</v>
      </c>
      <c r="O989" s="2">
        <v>9.41</v>
      </c>
      <c r="P989" s="2">
        <v>140.4</v>
      </c>
      <c r="Q989" s="2">
        <f t="shared" si="15"/>
        <v>11.57</v>
      </c>
    </row>
    <row r="990" spans="7:17" ht="12.75">
      <c r="G990" s="2">
        <v>11.58</v>
      </c>
      <c r="H990" s="28">
        <v>26150.86</v>
      </c>
      <c r="I990" s="28">
        <v>26804.63</v>
      </c>
      <c r="J990" s="2">
        <v>27.8</v>
      </c>
      <c r="K990" s="2">
        <v>265</v>
      </c>
      <c r="L990" s="2">
        <v>-0.69</v>
      </c>
      <c r="M990" s="2">
        <v>2.41</v>
      </c>
      <c r="N990" s="2">
        <v>6.02</v>
      </c>
      <c r="O990" s="2">
        <v>9.41</v>
      </c>
      <c r="P990" s="2">
        <v>140.4</v>
      </c>
      <c r="Q990" s="2">
        <f t="shared" si="15"/>
        <v>11.58</v>
      </c>
    </row>
    <row r="991" spans="7:17" ht="12.75">
      <c r="G991" s="2">
        <v>11.59</v>
      </c>
      <c r="H991" s="28">
        <v>26177.98</v>
      </c>
      <c r="I991" s="28">
        <v>26832.43</v>
      </c>
      <c r="J991" s="2">
        <v>27.81</v>
      </c>
      <c r="K991" s="2">
        <v>265.2</v>
      </c>
      <c r="L991" s="2">
        <v>-0.69</v>
      </c>
      <c r="M991" s="2">
        <v>2.41</v>
      </c>
      <c r="N991" s="2">
        <v>6.02</v>
      </c>
      <c r="O991" s="2">
        <v>9.41</v>
      </c>
      <c r="P991" s="2">
        <v>140.39</v>
      </c>
      <c r="Q991" s="2">
        <f t="shared" si="15"/>
        <v>11.59</v>
      </c>
    </row>
    <row r="992" spans="7:17" ht="12.75">
      <c r="G992" s="2">
        <v>11.6</v>
      </c>
      <c r="H992" s="28">
        <v>26205.11</v>
      </c>
      <c r="I992" s="28">
        <v>26860.24</v>
      </c>
      <c r="J992" s="2">
        <v>27.83</v>
      </c>
      <c r="K992" s="2">
        <v>265.4</v>
      </c>
      <c r="L992" s="2">
        <v>-0.69</v>
      </c>
      <c r="M992" s="2">
        <v>2.41</v>
      </c>
      <c r="N992" s="2">
        <v>6.03</v>
      </c>
      <c r="O992" s="2">
        <v>9.42</v>
      </c>
      <c r="P992" s="2">
        <v>140.39</v>
      </c>
      <c r="Q992" s="2">
        <f t="shared" si="15"/>
        <v>11.6</v>
      </c>
    </row>
    <row r="993" spans="7:17" ht="12.75">
      <c r="G993" s="2">
        <v>11.61</v>
      </c>
      <c r="H993" s="28">
        <v>26232.26</v>
      </c>
      <c r="I993" s="28">
        <v>26888.07</v>
      </c>
      <c r="J993" s="2">
        <v>27.84</v>
      </c>
      <c r="K993" s="2">
        <v>265.6</v>
      </c>
      <c r="L993" s="2">
        <v>-0.68</v>
      </c>
      <c r="M993" s="2">
        <v>2.42</v>
      </c>
      <c r="N993" s="2">
        <v>6.03</v>
      </c>
      <c r="O993" s="2">
        <v>9.42</v>
      </c>
      <c r="P993" s="2">
        <v>140.38</v>
      </c>
      <c r="Q993" s="2">
        <f t="shared" si="15"/>
        <v>11.61</v>
      </c>
    </row>
    <row r="994" spans="7:17" ht="12.75">
      <c r="G994" s="2">
        <v>11.62</v>
      </c>
      <c r="H994" s="28">
        <v>26259.43</v>
      </c>
      <c r="I994" s="28">
        <v>26915.91</v>
      </c>
      <c r="J994" s="2">
        <v>27.86</v>
      </c>
      <c r="K994" s="2">
        <v>265.8</v>
      </c>
      <c r="L994" s="2">
        <v>-0.68</v>
      </c>
      <c r="M994" s="2">
        <v>2.42</v>
      </c>
      <c r="N994" s="2">
        <v>6.04</v>
      </c>
      <c r="O994" s="2">
        <v>9.42</v>
      </c>
      <c r="P994" s="2">
        <v>140.38</v>
      </c>
      <c r="Q994" s="2">
        <f t="shared" si="15"/>
        <v>11.62</v>
      </c>
    </row>
    <row r="995" spans="7:17" ht="12.75">
      <c r="G995" s="2">
        <v>11.63</v>
      </c>
      <c r="H995" s="28">
        <v>26286.61</v>
      </c>
      <c r="I995" s="28">
        <v>26943.77</v>
      </c>
      <c r="J995" s="2">
        <v>27.88</v>
      </c>
      <c r="K995" s="2">
        <v>266</v>
      </c>
      <c r="L995" s="2">
        <v>-0.68</v>
      </c>
      <c r="M995" s="2">
        <v>2.42</v>
      </c>
      <c r="N995" s="2">
        <v>6.04</v>
      </c>
      <c r="O995" s="2">
        <v>9.43</v>
      </c>
      <c r="P995" s="2">
        <v>140.37</v>
      </c>
      <c r="Q995" s="2">
        <f t="shared" si="15"/>
        <v>11.63</v>
      </c>
    </row>
    <row r="996" spans="7:17" ht="12.75">
      <c r="G996" s="2">
        <v>11.64</v>
      </c>
      <c r="H996" s="28">
        <v>26313.8</v>
      </c>
      <c r="I996" s="28">
        <v>26971.65</v>
      </c>
      <c r="J996" s="2">
        <v>27.89</v>
      </c>
      <c r="K996" s="2">
        <v>266.2</v>
      </c>
      <c r="L996" s="2">
        <v>-0.67</v>
      </c>
      <c r="M996" s="2">
        <v>2.43</v>
      </c>
      <c r="N996" s="2">
        <v>6.05</v>
      </c>
      <c r="O996" s="2">
        <v>9.43</v>
      </c>
      <c r="P996" s="2">
        <v>140.37</v>
      </c>
      <c r="Q996" s="2">
        <f t="shared" si="15"/>
        <v>11.64</v>
      </c>
    </row>
    <row r="997" spans="7:17" ht="12.75">
      <c r="G997" s="2">
        <v>11.65</v>
      </c>
      <c r="H997" s="28">
        <v>26341.01</v>
      </c>
      <c r="I997" s="28">
        <v>26999.54</v>
      </c>
      <c r="J997" s="2">
        <v>27.91</v>
      </c>
      <c r="K997" s="2">
        <v>266.4</v>
      </c>
      <c r="L997" s="2">
        <v>-0.67</v>
      </c>
      <c r="M997" s="2">
        <v>2.43</v>
      </c>
      <c r="N997" s="2">
        <v>6.05</v>
      </c>
      <c r="O997" s="2">
        <v>9.43</v>
      </c>
      <c r="P997" s="2">
        <v>140.37</v>
      </c>
      <c r="Q997" s="2">
        <f t="shared" si="15"/>
        <v>11.65</v>
      </c>
    </row>
    <row r="998" spans="7:17" ht="12.75">
      <c r="G998" s="2">
        <v>11.66</v>
      </c>
      <c r="H998" s="28">
        <v>26368.24</v>
      </c>
      <c r="I998" s="28">
        <v>27027.45</v>
      </c>
      <c r="J998" s="2">
        <v>27.92</v>
      </c>
      <c r="K998" s="2">
        <v>266.6</v>
      </c>
      <c r="L998" s="2">
        <v>-0.67</v>
      </c>
      <c r="M998" s="2">
        <v>2.43</v>
      </c>
      <c r="N998" s="2">
        <v>6.06</v>
      </c>
      <c r="O998" s="2">
        <v>9.44</v>
      </c>
      <c r="P998" s="2">
        <v>140.36</v>
      </c>
      <c r="Q998" s="2">
        <f t="shared" si="15"/>
        <v>11.66</v>
      </c>
    </row>
    <row r="999" spans="7:17" ht="12.75">
      <c r="G999" s="2">
        <v>11.67</v>
      </c>
      <c r="H999" s="28">
        <v>26395.48</v>
      </c>
      <c r="I999" s="28">
        <v>27055.37</v>
      </c>
      <c r="J999" s="2">
        <v>27.94</v>
      </c>
      <c r="K999" s="2">
        <v>266.8</v>
      </c>
      <c r="L999" s="2">
        <v>-0.66</v>
      </c>
      <c r="M999" s="2">
        <v>2.44</v>
      </c>
      <c r="N999" s="2">
        <v>6.06</v>
      </c>
      <c r="O999" s="2">
        <v>9.44</v>
      </c>
      <c r="P999" s="2">
        <v>140.36</v>
      </c>
      <c r="Q999" s="2">
        <f t="shared" si="15"/>
        <v>11.67</v>
      </c>
    </row>
    <row r="1000" spans="7:17" ht="12.75">
      <c r="G1000" s="2">
        <v>11.68</v>
      </c>
      <c r="H1000" s="28">
        <v>26422.74</v>
      </c>
      <c r="I1000" s="28">
        <v>27083.31</v>
      </c>
      <c r="J1000" s="2">
        <v>27.96</v>
      </c>
      <c r="K1000" s="2">
        <v>267</v>
      </c>
      <c r="L1000" s="2">
        <v>-0.66</v>
      </c>
      <c r="M1000" s="2">
        <v>2.44</v>
      </c>
      <c r="N1000" s="2">
        <v>6.07</v>
      </c>
      <c r="O1000" s="2">
        <v>9.44</v>
      </c>
      <c r="P1000" s="2">
        <v>140.36</v>
      </c>
      <c r="Q1000" s="2">
        <f t="shared" si="15"/>
        <v>11.68</v>
      </c>
    </row>
    <row r="1001" spans="7:17" ht="12.75">
      <c r="G1001" s="2">
        <v>11.69</v>
      </c>
      <c r="H1001" s="28">
        <v>26450.01</v>
      </c>
      <c r="I1001" s="28">
        <v>27111.26</v>
      </c>
      <c r="J1001" s="2">
        <v>27.97</v>
      </c>
      <c r="K1001" s="2">
        <v>267.21</v>
      </c>
      <c r="L1001" s="2">
        <v>-0.66</v>
      </c>
      <c r="M1001" s="2">
        <v>2.44</v>
      </c>
      <c r="N1001" s="2">
        <v>6.08</v>
      </c>
      <c r="O1001" s="2">
        <v>9.45</v>
      </c>
      <c r="P1001" s="2">
        <v>140.35</v>
      </c>
      <c r="Q1001" s="2">
        <f t="shared" si="15"/>
        <v>11.69</v>
      </c>
    </row>
    <row r="1002" spans="7:17" ht="12.75">
      <c r="G1002" s="2">
        <v>11.7</v>
      </c>
      <c r="H1002" s="28">
        <v>26477.3</v>
      </c>
      <c r="I1002" s="28">
        <v>27139.24</v>
      </c>
      <c r="J1002" s="2">
        <v>27.99</v>
      </c>
      <c r="K1002" s="2">
        <v>267.41</v>
      </c>
      <c r="L1002" s="2">
        <v>-0.65</v>
      </c>
      <c r="M1002" s="2">
        <v>2.45</v>
      </c>
      <c r="N1002" s="2">
        <v>6.08</v>
      </c>
      <c r="O1002" s="2">
        <v>9.45</v>
      </c>
      <c r="P1002" s="2">
        <v>140.35</v>
      </c>
      <c r="Q1002" s="2">
        <f t="shared" si="15"/>
        <v>11.7</v>
      </c>
    </row>
    <row r="1003" spans="7:17" ht="12.75">
      <c r="G1003" s="2">
        <v>11.71</v>
      </c>
      <c r="H1003" s="28">
        <v>26504.61</v>
      </c>
      <c r="I1003" s="28">
        <v>27167.22</v>
      </c>
      <c r="J1003" s="2">
        <v>28</v>
      </c>
      <c r="K1003" s="2">
        <v>267.61</v>
      </c>
      <c r="L1003" s="2">
        <v>-0.65</v>
      </c>
      <c r="M1003" s="2">
        <v>2.45</v>
      </c>
      <c r="N1003" s="2">
        <v>6.09</v>
      </c>
      <c r="O1003" s="2">
        <v>9.45</v>
      </c>
      <c r="P1003" s="2">
        <v>140.35</v>
      </c>
      <c r="Q1003" s="2">
        <f t="shared" si="15"/>
        <v>11.71</v>
      </c>
    </row>
    <row r="1004" spans="7:17" ht="12.75">
      <c r="G1004" s="2">
        <v>11.72</v>
      </c>
      <c r="H1004" s="28">
        <v>26531.93</v>
      </c>
      <c r="I1004" s="28">
        <v>27195.23</v>
      </c>
      <c r="J1004" s="2">
        <v>28.02</v>
      </c>
      <c r="K1004" s="2">
        <v>267.81</v>
      </c>
      <c r="L1004" s="2">
        <v>-0.65</v>
      </c>
      <c r="M1004" s="2">
        <v>2.45</v>
      </c>
      <c r="N1004" s="2">
        <v>6.09</v>
      </c>
      <c r="O1004" s="2">
        <v>9.45</v>
      </c>
      <c r="P1004" s="2">
        <v>140.34</v>
      </c>
      <c r="Q1004" s="2">
        <f t="shared" si="15"/>
        <v>11.72</v>
      </c>
    </row>
    <row r="1005" spans="7:17" ht="12.75">
      <c r="G1005" s="2">
        <v>11.73</v>
      </c>
      <c r="H1005" s="28">
        <v>26559.27</v>
      </c>
      <c r="I1005" s="28">
        <v>27223.25</v>
      </c>
      <c r="J1005" s="2">
        <v>28.04</v>
      </c>
      <c r="K1005" s="2">
        <v>268.01</v>
      </c>
      <c r="L1005" s="2">
        <v>-0.64</v>
      </c>
      <c r="M1005" s="2">
        <v>2.45</v>
      </c>
      <c r="N1005" s="2">
        <v>6.1</v>
      </c>
      <c r="O1005" s="2">
        <v>9.46</v>
      </c>
      <c r="P1005" s="2">
        <v>140.34</v>
      </c>
      <c r="Q1005" s="2">
        <f t="shared" si="15"/>
        <v>11.73</v>
      </c>
    </row>
    <row r="1006" spans="7:17" ht="12.75">
      <c r="G1006" s="2">
        <v>11.74</v>
      </c>
      <c r="H1006" s="28">
        <v>26586.62</v>
      </c>
      <c r="I1006" s="28">
        <v>27251.28</v>
      </c>
      <c r="J1006" s="2">
        <v>28.05</v>
      </c>
      <c r="K1006" s="2">
        <v>268.21</v>
      </c>
      <c r="L1006" s="2">
        <v>-0.64</v>
      </c>
      <c r="M1006" s="2">
        <v>2.46</v>
      </c>
      <c r="N1006" s="2">
        <v>6.1</v>
      </c>
      <c r="O1006" s="2">
        <v>9.46</v>
      </c>
      <c r="P1006" s="2">
        <v>140.34</v>
      </c>
      <c r="Q1006" s="2">
        <f t="shared" si="15"/>
        <v>11.74</v>
      </c>
    </row>
    <row r="1007" spans="7:17" ht="12.75">
      <c r="G1007" s="2">
        <v>11.75</v>
      </c>
      <c r="H1007" s="28">
        <v>26613.99</v>
      </c>
      <c r="I1007" s="28">
        <v>27279.34</v>
      </c>
      <c r="J1007" s="2">
        <v>28.07</v>
      </c>
      <c r="K1007" s="2">
        <v>268.41</v>
      </c>
      <c r="L1007" s="2">
        <v>-0.64</v>
      </c>
      <c r="M1007" s="2">
        <v>2.46</v>
      </c>
      <c r="N1007" s="2">
        <v>6.11</v>
      </c>
      <c r="O1007" s="2">
        <v>9.46</v>
      </c>
      <c r="P1007" s="2">
        <v>140.34</v>
      </c>
      <c r="Q1007" s="2">
        <f t="shared" si="15"/>
        <v>11.75</v>
      </c>
    </row>
    <row r="1008" spans="7:17" ht="12.75">
      <c r="G1008" s="2">
        <v>11.76</v>
      </c>
      <c r="H1008" s="28">
        <v>26641.37</v>
      </c>
      <c r="I1008" s="28">
        <v>27307.41</v>
      </c>
      <c r="J1008" s="2">
        <v>28.09</v>
      </c>
      <c r="K1008" s="2">
        <v>268.61</v>
      </c>
      <c r="L1008" s="2">
        <v>-0.63</v>
      </c>
      <c r="M1008" s="2">
        <v>2.46</v>
      </c>
      <c r="N1008" s="2">
        <v>6.11</v>
      </c>
      <c r="O1008" s="2">
        <v>9.47</v>
      </c>
      <c r="P1008" s="2">
        <v>140.34</v>
      </c>
      <c r="Q1008" s="2">
        <f t="shared" si="15"/>
        <v>11.76</v>
      </c>
    </row>
    <row r="1009" spans="7:17" ht="12.75">
      <c r="G1009" s="2">
        <v>11.77</v>
      </c>
      <c r="H1009" s="28">
        <v>26668.77</v>
      </c>
      <c r="I1009" s="28">
        <v>27335.49</v>
      </c>
      <c r="J1009" s="2">
        <v>28.1</v>
      </c>
      <c r="K1009" s="2">
        <v>268.81</v>
      </c>
      <c r="L1009" s="2">
        <v>-0.63</v>
      </c>
      <c r="M1009" s="2">
        <v>2.47</v>
      </c>
      <c r="N1009" s="2">
        <v>6.12</v>
      </c>
      <c r="O1009" s="2">
        <v>9.47</v>
      </c>
      <c r="P1009" s="2">
        <v>140.34</v>
      </c>
      <c r="Q1009" s="2">
        <f t="shared" si="15"/>
        <v>11.77</v>
      </c>
    </row>
    <row r="1010" spans="7:17" ht="12.75">
      <c r="G1010" s="2">
        <v>11.78</v>
      </c>
      <c r="H1010" s="28">
        <v>26696.19</v>
      </c>
      <c r="I1010" s="28">
        <v>27363.59</v>
      </c>
      <c r="J1010" s="2">
        <v>28.12</v>
      </c>
      <c r="K1010" s="2">
        <v>269.01</v>
      </c>
      <c r="L1010" s="2">
        <v>-0.63</v>
      </c>
      <c r="M1010" s="2">
        <v>2.47</v>
      </c>
      <c r="N1010" s="2">
        <v>6.12</v>
      </c>
      <c r="O1010" s="2">
        <v>9.47</v>
      </c>
      <c r="P1010" s="2">
        <v>140.33</v>
      </c>
      <c r="Q1010" s="2">
        <f t="shared" si="15"/>
        <v>11.78</v>
      </c>
    </row>
    <row r="1011" spans="7:17" ht="12.75">
      <c r="G1011" s="2">
        <v>11.79</v>
      </c>
      <c r="H1011" s="28">
        <v>26723.62</v>
      </c>
      <c r="I1011" s="28">
        <v>27391.71</v>
      </c>
      <c r="J1011" s="2">
        <v>28.13</v>
      </c>
      <c r="K1011" s="2">
        <v>269.21</v>
      </c>
      <c r="L1011" s="2">
        <v>-0.63</v>
      </c>
      <c r="M1011" s="2">
        <v>2.47</v>
      </c>
      <c r="N1011" s="2">
        <v>6.13</v>
      </c>
      <c r="O1011" s="2">
        <v>9.48</v>
      </c>
      <c r="P1011" s="2">
        <v>140.33</v>
      </c>
      <c r="Q1011" s="2">
        <f t="shared" si="15"/>
        <v>11.79</v>
      </c>
    </row>
    <row r="1012" spans="7:17" ht="12.75">
      <c r="G1012" s="2">
        <v>11.8</v>
      </c>
      <c r="H1012" s="28">
        <v>26751.07</v>
      </c>
      <c r="I1012" s="28">
        <v>27419.84</v>
      </c>
      <c r="J1012" s="2">
        <v>28.15</v>
      </c>
      <c r="K1012" s="2">
        <v>269.41</v>
      </c>
      <c r="L1012" s="2">
        <v>-0.62</v>
      </c>
      <c r="M1012" s="2">
        <v>2.47</v>
      </c>
      <c r="N1012" s="2">
        <v>6.13</v>
      </c>
      <c r="O1012" s="2">
        <v>9.48</v>
      </c>
      <c r="P1012" s="2">
        <v>140.33</v>
      </c>
      <c r="Q1012" s="2">
        <f t="shared" si="15"/>
        <v>11.8</v>
      </c>
    </row>
    <row r="1013" spans="7:17" ht="12.75">
      <c r="G1013" s="2">
        <v>11.81</v>
      </c>
      <c r="H1013" s="28">
        <v>26778.53</v>
      </c>
      <c r="I1013" s="28">
        <v>27448</v>
      </c>
      <c r="J1013" s="2">
        <v>28.17</v>
      </c>
      <c r="K1013" s="2">
        <v>269.61</v>
      </c>
      <c r="L1013" s="2">
        <v>-0.62</v>
      </c>
      <c r="M1013" s="2">
        <v>2.48</v>
      </c>
      <c r="N1013" s="2">
        <v>6.14</v>
      </c>
      <c r="O1013" s="2">
        <v>9.48</v>
      </c>
      <c r="P1013" s="2">
        <v>140.33</v>
      </c>
      <c r="Q1013" s="2">
        <f t="shared" si="15"/>
        <v>11.81</v>
      </c>
    </row>
    <row r="1014" spans="7:17" ht="12.75">
      <c r="G1014" s="2">
        <v>11.82</v>
      </c>
      <c r="H1014" s="28">
        <v>26806.01</v>
      </c>
      <c r="I1014" s="28">
        <v>27476.16</v>
      </c>
      <c r="J1014" s="2">
        <v>28.18</v>
      </c>
      <c r="K1014" s="2">
        <v>269.81</v>
      </c>
      <c r="L1014" s="2">
        <v>-0.62</v>
      </c>
      <c r="M1014" s="2">
        <v>2.48</v>
      </c>
      <c r="N1014" s="2">
        <v>6.14</v>
      </c>
      <c r="O1014" s="2">
        <v>9.49</v>
      </c>
      <c r="P1014" s="2">
        <v>140.33</v>
      </c>
      <c r="Q1014" s="2">
        <f t="shared" si="15"/>
        <v>11.82</v>
      </c>
    </row>
    <row r="1015" spans="7:17" ht="12.75">
      <c r="G1015" s="2">
        <v>11.83</v>
      </c>
      <c r="H1015" s="28">
        <v>26833.51</v>
      </c>
      <c r="I1015" s="28">
        <v>27504.35</v>
      </c>
      <c r="J1015" s="2">
        <v>28.2</v>
      </c>
      <c r="K1015" s="2">
        <v>270.01</v>
      </c>
      <c r="L1015" s="2">
        <v>-0.61</v>
      </c>
      <c r="M1015" s="2">
        <v>2.48</v>
      </c>
      <c r="N1015" s="2">
        <v>6.15</v>
      </c>
      <c r="O1015" s="2">
        <v>9.49</v>
      </c>
      <c r="P1015" s="2">
        <v>140.33</v>
      </c>
      <c r="Q1015" s="2">
        <f t="shared" si="15"/>
        <v>11.83</v>
      </c>
    </row>
    <row r="1016" spans="7:17" ht="12.75">
      <c r="G1016" s="2">
        <v>11.84</v>
      </c>
      <c r="H1016" s="28">
        <v>26861.02</v>
      </c>
      <c r="I1016" s="28">
        <v>27532.55</v>
      </c>
      <c r="J1016" s="2">
        <v>28.22</v>
      </c>
      <c r="K1016" s="2">
        <v>270.2</v>
      </c>
      <c r="L1016" s="2">
        <v>-0.61</v>
      </c>
      <c r="M1016" s="2">
        <v>2.48</v>
      </c>
      <c r="N1016" s="2">
        <v>6.15</v>
      </c>
      <c r="O1016" s="2">
        <v>9.49</v>
      </c>
      <c r="P1016" s="2">
        <v>140.33</v>
      </c>
      <c r="Q1016" s="2">
        <f t="shared" si="15"/>
        <v>11.84</v>
      </c>
    </row>
    <row r="1017" spans="7:17" ht="12.75">
      <c r="G1017" s="2">
        <v>11.85</v>
      </c>
      <c r="H1017" s="28">
        <v>26888.55</v>
      </c>
      <c r="I1017" s="28">
        <v>27560.76</v>
      </c>
      <c r="J1017" s="2">
        <v>28.23</v>
      </c>
      <c r="K1017" s="2">
        <v>270.4</v>
      </c>
      <c r="L1017" s="2">
        <v>-0.61</v>
      </c>
      <c r="M1017" s="2">
        <v>2.49</v>
      </c>
      <c r="N1017" s="2">
        <v>6.16</v>
      </c>
      <c r="O1017" s="2">
        <v>9.49</v>
      </c>
      <c r="P1017" s="2">
        <v>140.33</v>
      </c>
      <c r="Q1017" s="2">
        <f t="shared" si="15"/>
        <v>11.85</v>
      </c>
    </row>
    <row r="1018" spans="7:17" ht="12.75">
      <c r="G1018" s="2">
        <v>11.86</v>
      </c>
      <c r="H1018" s="28">
        <v>26916.1</v>
      </c>
      <c r="I1018" s="28">
        <v>27589</v>
      </c>
      <c r="J1018" s="2">
        <v>28.25</v>
      </c>
      <c r="K1018" s="2">
        <v>270.6</v>
      </c>
      <c r="L1018" s="2">
        <v>-0.6</v>
      </c>
      <c r="M1018" s="2">
        <v>2.49</v>
      </c>
      <c r="N1018" s="2">
        <v>6.16</v>
      </c>
      <c r="O1018" s="2">
        <v>9.5</v>
      </c>
      <c r="P1018" s="2">
        <v>140.33</v>
      </c>
      <c r="Q1018" s="2">
        <f t="shared" si="15"/>
        <v>11.86</v>
      </c>
    </row>
    <row r="1019" spans="7:17" ht="12.75">
      <c r="G1019" s="2">
        <v>11.87</v>
      </c>
      <c r="H1019" s="28">
        <v>26943.66</v>
      </c>
      <c r="I1019" s="28">
        <v>27617.25</v>
      </c>
      <c r="J1019" s="2">
        <v>28.27</v>
      </c>
      <c r="K1019" s="2">
        <v>270.8</v>
      </c>
      <c r="L1019" s="2">
        <v>-0.6</v>
      </c>
      <c r="M1019" s="2">
        <v>2.49</v>
      </c>
      <c r="N1019" s="2">
        <v>6.17</v>
      </c>
      <c r="O1019" s="2">
        <v>9.5</v>
      </c>
      <c r="P1019" s="2">
        <v>140.33</v>
      </c>
      <c r="Q1019" s="2">
        <f t="shared" si="15"/>
        <v>11.87</v>
      </c>
    </row>
    <row r="1020" spans="7:17" ht="12.75">
      <c r="G1020" s="2">
        <v>11.88</v>
      </c>
      <c r="H1020" s="28">
        <v>26971.23</v>
      </c>
      <c r="I1020" s="28">
        <v>27645.52</v>
      </c>
      <c r="J1020" s="2">
        <v>28.28</v>
      </c>
      <c r="K1020" s="2">
        <v>271</v>
      </c>
      <c r="L1020" s="2">
        <v>-0.6</v>
      </c>
      <c r="M1020" s="2">
        <v>2.49</v>
      </c>
      <c r="N1020" s="2">
        <v>6.17</v>
      </c>
      <c r="O1020" s="2">
        <v>9.5</v>
      </c>
      <c r="P1020" s="2">
        <v>140.34</v>
      </c>
      <c r="Q1020" s="2">
        <f t="shared" si="15"/>
        <v>11.88</v>
      </c>
    </row>
    <row r="1021" spans="7:17" ht="12.75">
      <c r="G1021" s="2">
        <v>11.89</v>
      </c>
      <c r="H1021" s="28">
        <v>26998.83</v>
      </c>
      <c r="I1021" s="28">
        <v>27673.8</v>
      </c>
      <c r="J1021" s="2">
        <v>28.3</v>
      </c>
      <c r="K1021" s="2">
        <v>271.2</v>
      </c>
      <c r="L1021" s="2">
        <v>-0.59</v>
      </c>
      <c r="M1021" s="2">
        <v>2.49</v>
      </c>
      <c r="N1021" s="2">
        <v>6.18</v>
      </c>
      <c r="O1021" s="2">
        <v>9.51</v>
      </c>
      <c r="P1021" s="2">
        <v>140.34</v>
      </c>
      <c r="Q1021" s="2">
        <f t="shared" si="15"/>
        <v>11.89</v>
      </c>
    </row>
    <row r="1022" spans="7:17" ht="12.75">
      <c r="G1022" s="2">
        <v>11.9</v>
      </c>
      <c r="H1022" s="28">
        <v>27026.44</v>
      </c>
      <c r="I1022" s="28">
        <v>27702.1</v>
      </c>
      <c r="J1022" s="2">
        <v>28.32</v>
      </c>
      <c r="K1022" s="2">
        <v>271.4</v>
      </c>
      <c r="L1022" s="2">
        <v>-0.59</v>
      </c>
      <c r="M1022" s="2">
        <v>2.5</v>
      </c>
      <c r="N1022" s="2">
        <v>6.18</v>
      </c>
      <c r="O1022" s="2">
        <v>9.51</v>
      </c>
      <c r="P1022" s="2">
        <v>140.34</v>
      </c>
      <c r="Q1022" s="2">
        <f t="shared" si="15"/>
        <v>11.9</v>
      </c>
    </row>
    <row r="1023" spans="7:17" ht="12.75">
      <c r="G1023" s="2">
        <v>11.91</v>
      </c>
      <c r="H1023" s="28">
        <v>27054.07</v>
      </c>
      <c r="I1023" s="28">
        <v>27730.42</v>
      </c>
      <c r="J1023" s="2">
        <v>28.33</v>
      </c>
      <c r="K1023" s="2">
        <v>271.6</v>
      </c>
      <c r="L1023" s="2">
        <v>-0.59</v>
      </c>
      <c r="M1023" s="2">
        <v>2.5</v>
      </c>
      <c r="N1023" s="2">
        <v>6.19</v>
      </c>
      <c r="O1023" s="2">
        <v>9.51</v>
      </c>
      <c r="P1023" s="2">
        <v>140.34</v>
      </c>
      <c r="Q1023" s="2">
        <f t="shared" si="15"/>
        <v>11.91</v>
      </c>
    </row>
    <row r="1024" spans="7:17" ht="12.75">
      <c r="G1024" s="2">
        <v>11.92</v>
      </c>
      <c r="H1024" s="28">
        <v>27081.71</v>
      </c>
      <c r="I1024" s="28">
        <v>27758.75</v>
      </c>
      <c r="J1024" s="2">
        <v>28.35</v>
      </c>
      <c r="K1024" s="2">
        <v>271.8</v>
      </c>
      <c r="L1024" s="2">
        <v>-0.58</v>
      </c>
      <c r="M1024" s="2">
        <v>2.5</v>
      </c>
      <c r="N1024" s="2">
        <v>6.19</v>
      </c>
      <c r="O1024" s="2">
        <v>9.52</v>
      </c>
      <c r="P1024" s="2">
        <v>140.34</v>
      </c>
      <c r="Q1024" s="2">
        <f t="shared" si="15"/>
        <v>11.92</v>
      </c>
    </row>
    <row r="1025" spans="7:17" ht="12.75">
      <c r="G1025" s="2">
        <v>11.93</v>
      </c>
      <c r="H1025" s="28">
        <v>27109.37</v>
      </c>
      <c r="I1025" s="28">
        <v>27787.1</v>
      </c>
      <c r="J1025" s="2">
        <v>28.37</v>
      </c>
      <c r="K1025" s="2">
        <v>272</v>
      </c>
      <c r="L1025" s="2">
        <v>-0.58</v>
      </c>
      <c r="M1025" s="2">
        <v>2.5</v>
      </c>
      <c r="N1025" s="2">
        <v>6.2</v>
      </c>
      <c r="O1025" s="2">
        <v>9.52</v>
      </c>
      <c r="P1025" s="2">
        <v>140.34</v>
      </c>
      <c r="Q1025" s="2">
        <f t="shared" si="15"/>
        <v>11.93</v>
      </c>
    </row>
    <row r="1026" spans="7:17" ht="12.75">
      <c r="G1026" s="2">
        <v>11.94</v>
      </c>
      <c r="H1026" s="28">
        <v>27137.04</v>
      </c>
      <c r="I1026" s="28">
        <v>27815.47</v>
      </c>
      <c r="J1026" s="2">
        <v>28.39</v>
      </c>
      <c r="K1026" s="2">
        <v>272.2</v>
      </c>
      <c r="L1026" s="2">
        <v>-0.58</v>
      </c>
      <c r="M1026" s="2">
        <v>2.5</v>
      </c>
      <c r="N1026" s="2">
        <v>6.2</v>
      </c>
      <c r="O1026" s="2">
        <v>9.52</v>
      </c>
      <c r="P1026" s="2">
        <v>140.35</v>
      </c>
      <c r="Q1026" s="2">
        <f t="shared" si="15"/>
        <v>11.94</v>
      </c>
    </row>
    <row r="1027" spans="7:17" ht="12.75">
      <c r="G1027" s="2">
        <v>11.95</v>
      </c>
      <c r="H1027" s="28">
        <v>27164.74</v>
      </c>
      <c r="I1027" s="28">
        <v>27843.86</v>
      </c>
      <c r="J1027" s="2">
        <v>28.4</v>
      </c>
      <c r="K1027" s="2">
        <v>272.4</v>
      </c>
      <c r="L1027" s="2">
        <v>-0.57</v>
      </c>
      <c r="M1027" s="2">
        <v>2.51</v>
      </c>
      <c r="N1027" s="2">
        <v>6.21</v>
      </c>
      <c r="O1027" s="2">
        <v>9.53</v>
      </c>
      <c r="P1027" s="2">
        <v>140.35</v>
      </c>
      <c r="Q1027" s="2">
        <f aca="true" t="shared" si="16" ref="Q1027:Q1052">G1027</f>
        <v>11.95</v>
      </c>
    </row>
    <row r="1028" spans="7:17" ht="12.75">
      <c r="G1028" s="2">
        <v>11.96</v>
      </c>
      <c r="H1028" s="28">
        <v>27192.45</v>
      </c>
      <c r="I1028" s="28">
        <v>27872.26</v>
      </c>
      <c r="J1028" s="2">
        <v>28.42</v>
      </c>
      <c r="K1028" s="2">
        <v>272.6</v>
      </c>
      <c r="L1028" s="2">
        <v>-0.57</v>
      </c>
      <c r="M1028" s="2">
        <v>2.51</v>
      </c>
      <c r="N1028" s="2">
        <v>6.22</v>
      </c>
      <c r="O1028" s="2">
        <v>9.53</v>
      </c>
      <c r="P1028" s="2">
        <v>140.35</v>
      </c>
      <c r="Q1028" s="2">
        <f t="shared" si="16"/>
        <v>11.96</v>
      </c>
    </row>
    <row r="1029" spans="7:17" ht="12.75">
      <c r="G1029" s="2">
        <v>11.97</v>
      </c>
      <c r="H1029" s="28">
        <v>27220.17</v>
      </c>
      <c r="I1029" s="28">
        <v>27900.68</v>
      </c>
      <c r="J1029" s="2">
        <v>28.44</v>
      </c>
      <c r="K1029" s="2">
        <v>272.8</v>
      </c>
      <c r="L1029" s="2">
        <v>-0.57</v>
      </c>
      <c r="M1029" s="2">
        <v>2.51</v>
      </c>
      <c r="N1029" s="2">
        <v>6.22</v>
      </c>
      <c r="O1029" s="2">
        <v>9.53</v>
      </c>
      <c r="P1029" s="2">
        <v>140.36</v>
      </c>
      <c r="Q1029" s="2">
        <f t="shared" si="16"/>
        <v>11.97</v>
      </c>
    </row>
    <row r="1030" spans="7:17" ht="12.75">
      <c r="G1030" s="2">
        <v>11.98</v>
      </c>
      <c r="H1030" s="28">
        <v>27247.92</v>
      </c>
      <c r="I1030" s="28">
        <v>27929.11</v>
      </c>
      <c r="J1030" s="2">
        <v>28.45</v>
      </c>
      <c r="K1030" s="2">
        <v>273</v>
      </c>
      <c r="L1030" s="2">
        <v>-0.57</v>
      </c>
      <c r="M1030" s="2">
        <v>2.51</v>
      </c>
      <c r="N1030" s="2">
        <v>6.23</v>
      </c>
      <c r="O1030" s="2">
        <v>9.54</v>
      </c>
      <c r="P1030" s="2">
        <v>140.36</v>
      </c>
      <c r="Q1030" s="2">
        <f t="shared" si="16"/>
        <v>11.98</v>
      </c>
    </row>
    <row r="1031" spans="7:17" ht="12.75">
      <c r="G1031" s="2">
        <v>11.99</v>
      </c>
      <c r="H1031" s="28">
        <v>27275.67</v>
      </c>
      <c r="I1031" s="28">
        <v>27957.57</v>
      </c>
      <c r="J1031" s="2">
        <v>28.47</v>
      </c>
      <c r="K1031" s="2">
        <v>273.2</v>
      </c>
      <c r="L1031" s="2">
        <v>-0.56</v>
      </c>
      <c r="M1031" s="2">
        <v>2.51</v>
      </c>
      <c r="N1031" s="2">
        <v>6.23</v>
      </c>
      <c r="O1031" s="2">
        <v>9.54</v>
      </c>
      <c r="P1031" s="2">
        <v>140.36</v>
      </c>
      <c r="Q1031" s="2">
        <f t="shared" si="16"/>
        <v>11.99</v>
      </c>
    </row>
    <row r="1032" spans="7:17" ht="12.75">
      <c r="G1032" s="2">
        <v>12</v>
      </c>
      <c r="H1032" s="28">
        <v>27303.45</v>
      </c>
      <c r="I1032" s="28">
        <v>27986.04</v>
      </c>
      <c r="J1032" s="2">
        <v>28.49</v>
      </c>
      <c r="K1032" s="2">
        <v>273.4</v>
      </c>
      <c r="L1032" s="2">
        <v>-0.56</v>
      </c>
      <c r="M1032" s="2">
        <v>2.52</v>
      </c>
      <c r="N1032" s="2">
        <v>6.24</v>
      </c>
      <c r="O1032" s="2">
        <v>9.54</v>
      </c>
      <c r="P1032" s="2">
        <v>140.37</v>
      </c>
      <c r="Q1032" s="2">
        <f t="shared" si="16"/>
        <v>12</v>
      </c>
    </row>
    <row r="1033" spans="7:17" ht="12.75">
      <c r="G1033" s="2">
        <v>12.01</v>
      </c>
      <c r="H1033" s="28">
        <v>27331.24</v>
      </c>
      <c r="I1033" s="28">
        <v>28014.52</v>
      </c>
      <c r="J1033" s="2">
        <v>28.5</v>
      </c>
      <c r="K1033" s="2">
        <v>273.59</v>
      </c>
      <c r="L1033" s="2">
        <v>-0.56</v>
      </c>
      <c r="M1033" s="2">
        <v>2.52</v>
      </c>
      <c r="N1033" s="2">
        <v>6.24</v>
      </c>
      <c r="O1033" s="2">
        <v>9.55</v>
      </c>
      <c r="P1033" s="2">
        <v>140.37</v>
      </c>
      <c r="Q1033" s="2">
        <f t="shared" si="16"/>
        <v>12.01</v>
      </c>
    </row>
    <row r="1034" spans="7:17" ht="12.75">
      <c r="G1034" s="2">
        <v>12.02</v>
      </c>
      <c r="H1034" s="28">
        <v>27359.05</v>
      </c>
      <c r="I1034" s="28">
        <v>28043.03</v>
      </c>
      <c r="J1034" s="2">
        <v>28.52</v>
      </c>
      <c r="K1034" s="2">
        <v>273.79</v>
      </c>
      <c r="L1034" s="2">
        <v>-0.55</v>
      </c>
      <c r="M1034" s="2">
        <v>2.52</v>
      </c>
      <c r="N1034" s="2">
        <v>6.25</v>
      </c>
      <c r="O1034" s="2">
        <v>9.55</v>
      </c>
      <c r="P1034" s="2">
        <v>140.37</v>
      </c>
      <c r="Q1034" s="2">
        <f t="shared" si="16"/>
        <v>12.02</v>
      </c>
    </row>
    <row r="1035" spans="7:17" ht="12.75">
      <c r="G1035" s="2">
        <v>12.03</v>
      </c>
      <c r="H1035" s="28">
        <v>27386.88</v>
      </c>
      <c r="I1035" s="28">
        <v>28071.55</v>
      </c>
      <c r="J1035" s="2">
        <v>28.54</v>
      </c>
      <c r="K1035" s="2">
        <v>273.99</v>
      </c>
      <c r="L1035" s="2">
        <v>-0.55</v>
      </c>
      <c r="M1035" s="2">
        <v>2.52</v>
      </c>
      <c r="N1035" s="2">
        <v>6.25</v>
      </c>
      <c r="O1035" s="2">
        <v>9.55</v>
      </c>
      <c r="P1035" s="2">
        <v>140.38</v>
      </c>
      <c r="Q1035" s="2">
        <f t="shared" si="16"/>
        <v>12.03</v>
      </c>
    </row>
    <row r="1036" spans="7:17" ht="12.75">
      <c r="G1036" s="2">
        <v>12.04</v>
      </c>
      <c r="H1036" s="28">
        <v>27414.72</v>
      </c>
      <c r="I1036" s="28">
        <v>28100.09</v>
      </c>
      <c r="J1036" s="2">
        <v>28.56</v>
      </c>
      <c r="K1036" s="2">
        <v>274.19</v>
      </c>
      <c r="L1036" s="2">
        <v>-0.55</v>
      </c>
      <c r="M1036" s="2">
        <v>2.52</v>
      </c>
      <c r="N1036" s="2">
        <v>6.26</v>
      </c>
      <c r="O1036" s="2">
        <v>9.56</v>
      </c>
      <c r="P1036" s="2">
        <v>140.38</v>
      </c>
      <c r="Q1036" s="2">
        <f t="shared" si="16"/>
        <v>12.04</v>
      </c>
    </row>
    <row r="1037" spans="7:17" ht="12.75">
      <c r="G1037" s="2">
        <v>12.05</v>
      </c>
      <c r="H1037" s="28">
        <v>27442.58</v>
      </c>
      <c r="I1037" s="28">
        <v>28128.65</v>
      </c>
      <c r="J1037" s="2">
        <v>28.57</v>
      </c>
      <c r="K1037" s="2">
        <v>274.39</v>
      </c>
      <c r="L1037" s="2">
        <v>-0.54</v>
      </c>
      <c r="M1037" s="2">
        <v>2.52</v>
      </c>
      <c r="N1037" s="2">
        <v>6.26</v>
      </c>
      <c r="O1037" s="2">
        <v>9.56</v>
      </c>
      <c r="P1037" s="2">
        <v>140.39</v>
      </c>
      <c r="Q1037" s="2">
        <f t="shared" si="16"/>
        <v>12.05</v>
      </c>
    </row>
    <row r="1038" spans="7:17" ht="12.75">
      <c r="G1038" s="2">
        <v>12.06</v>
      </c>
      <c r="H1038" s="28">
        <v>27470.46</v>
      </c>
      <c r="I1038" s="28">
        <v>28157.22</v>
      </c>
      <c r="J1038" s="2">
        <v>28.59</v>
      </c>
      <c r="K1038" s="2">
        <v>274.59</v>
      </c>
      <c r="L1038" s="2">
        <v>-0.54</v>
      </c>
      <c r="M1038" s="2">
        <v>2.52</v>
      </c>
      <c r="N1038" s="2">
        <v>6.27</v>
      </c>
      <c r="O1038" s="2">
        <v>9.56</v>
      </c>
      <c r="P1038" s="2">
        <v>140.39</v>
      </c>
      <c r="Q1038" s="2">
        <f t="shared" si="16"/>
        <v>12.06</v>
      </c>
    </row>
    <row r="1039" spans="7:17" ht="12.75">
      <c r="G1039" s="2">
        <v>12.07</v>
      </c>
      <c r="H1039" s="28">
        <v>27498.35</v>
      </c>
      <c r="I1039" s="28">
        <v>28185.81</v>
      </c>
      <c r="J1039" s="2">
        <v>28.61</v>
      </c>
      <c r="K1039" s="2">
        <v>274.79</v>
      </c>
      <c r="L1039" s="2">
        <v>-0.54</v>
      </c>
      <c r="M1039" s="2">
        <v>2.53</v>
      </c>
      <c r="N1039" s="2">
        <v>6.27</v>
      </c>
      <c r="O1039" s="2">
        <v>9.57</v>
      </c>
      <c r="P1039" s="2">
        <v>140.4</v>
      </c>
      <c r="Q1039" s="2">
        <f t="shared" si="16"/>
        <v>12.07</v>
      </c>
    </row>
    <row r="1040" spans="7:17" ht="12.75">
      <c r="G1040" s="2">
        <v>12.08</v>
      </c>
      <c r="H1040" s="28">
        <v>27526.27</v>
      </c>
      <c r="I1040" s="28">
        <v>28214.42</v>
      </c>
      <c r="J1040" s="2">
        <v>28.63</v>
      </c>
      <c r="K1040" s="2">
        <v>274.99</v>
      </c>
      <c r="L1040" s="2">
        <v>-0.53</v>
      </c>
      <c r="M1040" s="2">
        <v>2.53</v>
      </c>
      <c r="N1040" s="2">
        <v>6.28</v>
      </c>
      <c r="O1040" s="2">
        <v>9.57</v>
      </c>
      <c r="P1040" s="2">
        <v>140.4</v>
      </c>
      <c r="Q1040" s="2">
        <f t="shared" si="16"/>
        <v>12.08</v>
      </c>
    </row>
    <row r="1041" spans="7:17" ht="12.75">
      <c r="G1041" s="2">
        <v>12.09</v>
      </c>
      <c r="H1041" s="28">
        <v>27554.19</v>
      </c>
      <c r="I1041" s="28">
        <v>28243.05</v>
      </c>
      <c r="J1041" s="2">
        <v>28.64</v>
      </c>
      <c r="K1041" s="2">
        <v>275.19</v>
      </c>
      <c r="L1041" s="2">
        <v>-0.53</v>
      </c>
      <c r="M1041" s="2">
        <v>2.53</v>
      </c>
      <c r="N1041" s="2">
        <v>6.28</v>
      </c>
      <c r="O1041" s="2">
        <v>9.57</v>
      </c>
      <c r="P1041" s="2">
        <v>140.41</v>
      </c>
      <c r="Q1041" s="2">
        <f t="shared" si="16"/>
        <v>12.09</v>
      </c>
    </row>
    <row r="1042" spans="7:17" ht="12.75">
      <c r="G1042" s="2">
        <v>12.1</v>
      </c>
      <c r="H1042" s="28">
        <v>27582.14</v>
      </c>
      <c r="I1042" s="28">
        <v>28271.69</v>
      </c>
      <c r="J1042" s="2">
        <v>28.66</v>
      </c>
      <c r="K1042" s="2">
        <v>275.38</v>
      </c>
      <c r="L1042" s="2">
        <v>-0.53</v>
      </c>
      <c r="M1042" s="2">
        <v>2.53</v>
      </c>
      <c r="N1042" s="2">
        <v>6.29</v>
      </c>
      <c r="O1042" s="2">
        <v>9.58</v>
      </c>
      <c r="P1042" s="2">
        <v>140.41</v>
      </c>
      <c r="Q1042" s="2">
        <f t="shared" si="16"/>
        <v>12.1</v>
      </c>
    </row>
    <row r="1043" spans="7:17" ht="12.75">
      <c r="G1043" s="2">
        <v>12.11</v>
      </c>
      <c r="H1043" s="28">
        <v>27610.1</v>
      </c>
      <c r="I1043" s="28">
        <v>28300.35</v>
      </c>
      <c r="J1043" s="2">
        <v>28.68</v>
      </c>
      <c r="K1043" s="2">
        <v>275.58</v>
      </c>
      <c r="L1043" s="2">
        <v>-0.52</v>
      </c>
      <c r="M1043" s="2">
        <v>2.53</v>
      </c>
      <c r="N1043" s="2">
        <v>6.29</v>
      </c>
      <c r="O1043" s="2">
        <v>9.58</v>
      </c>
      <c r="P1043" s="2">
        <v>140.42</v>
      </c>
      <c r="Q1043" s="2">
        <f t="shared" si="16"/>
        <v>12.11</v>
      </c>
    </row>
    <row r="1044" spans="7:17" ht="12.75">
      <c r="G1044" s="2">
        <v>12.12</v>
      </c>
      <c r="H1044" s="28">
        <v>27638.08</v>
      </c>
      <c r="I1044" s="28">
        <v>28329.03</v>
      </c>
      <c r="J1044" s="2">
        <v>28.7</v>
      </c>
      <c r="K1044" s="2">
        <v>275.78</v>
      </c>
      <c r="L1044" s="2">
        <v>-0.52</v>
      </c>
      <c r="M1044" s="2">
        <v>2.53</v>
      </c>
      <c r="N1044" s="2">
        <v>6.3</v>
      </c>
      <c r="O1044" s="2">
        <v>9.58</v>
      </c>
      <c r="P1044" s="2">
        <v>140.43</v>
      </c>
      <c r="Q1044" s="2">
        <f t="shared" si="16"/>
        <v>12.12</v>
      </c>
    </row>
    <row r="1045" spans="7:17" ht="12.75">
      <c r="G1045" s="2">
        <v>12.13</v>
      </c>
      <c r="H1045" s="28">
        <v>27666.08</v>
      </c>
      <c r="I1045" s="28">
        <v>28357.73</v>
      </c>
      <c r="J1045" s="2">
        <v>28.71</v>
      </c>
      <c r="K1045" s="2">
        <v>275.98</v>
      </c>
      <c r="L1045" s="2">
        <v>-0.52</v>
      </c>
      <c r="M1045" s="2">
        <v>2.53</v>
      </c>
      <c r="N1045" s="2">
        <v>6.3</v>
      </c>
      <c r="O1045" s="2">
        <v>9.58</v>
      </c>
      <c r="P1045" s="2">
        <v>140.43</v>
      </c>
      <c r="Q1045" s="2">
        <f t="shared" si="16"/>
        <v>12.13</v>
      </c>
    </row>
    <row r="1046" spans="7:17" ht="12.75">
      <c r="G1046" s="2">
        <v>12.14</v>
      </c>
      <c r="H1046" s="28">
        <v>27694.09</v>
      </c>
      <c r="I1046" s="28">
        <v>28386.44</v>
      </c>
      <c r="J1046" s="2">
        <v>28.73</v>
      </c>
      <c r="K1046" s="2">
        <v>276.18</v>
      </c>
      <c r="L1046" s="2">
        <v>-0.52</v>
      </c>
      <c r="M1046" s="2">
        <v>2.53</v>
      </c>
      <c r="N1046" s="2">
        <v>6.31</v>
      </c>
      <c r="O1046" s="2">
        <v>9.59</v>
      </c>
      <c r="P1046" s="2">
        <v>140.44</v>
      </c>
      <c r="Q1046" s="2">
        <f t="shared" si="16"/>
        <v>12.14</v>
      </c>
    </row>
    <row r="1047" spans="7:17" ht="12.75">
      <c r="G1047" s="2">
        <v>12.15</v>
      </c>
      <c r="H1047" s="28">
        <v>27722.12</v>
      </c>
      <c r="I1047" s="28">
        <v>28415.17</v>
      </c>
      <c r="J1047" s="2">
        <v>28.75</v>
      </c>
      <c r="K1047" s="2">
        <v>276.38</v>
      </c>
      <c r="L1047" s="2">
        <v>-0.51</v>
      </c>
      <c r="M1047" s="2">
        <v>2.54</v>
      </c>
      <c r="N1047" s="2">
        <v>6.31</v>
      </c>
      <c r="O1047" s="2">
        <v>9.59</v>
      </c>
      <c r="P1047" s="2">
        <v>140.45</v>
      </c>
      <c r="Q1047" s="2">
        <f t="shared" si="16"/>
        <v>12.15</v>
      </c>
    </row>
    <row r="1048" spans="7:17" ht="12.75">
      <c r="G1048" s="2">
        <v>12.16</v>
      </c>
      <c r="H1048" s="28">
        <v>27750.17</v>
      </c>
      <c r="I1048" s="28">
        <v>28443.92</v>
      </c>
      <c r="J1048" s="2">
        <v>28.77</v>
      </c>
      <c r="K1048" s="2">
        <v>276.57</v>
      </c>
      <c r="L1048" s="2">
        <v>-0.51</v>
      </c>
      <c r="M1048" s="2">
        <v>2.54</v>
      </c>
      <c r="N1048" s="2">
        <v>6.32</v>
      </c>
      <c r="O1048" s="2">
        <v>9.59</v>
      </c>
      <c r="P1048" s="2">
        <v>140.45</v>
      </c>
      <c r="Q1048" s="2">
        <f t="shared" si="16"/>
        <v>12.16</v>
      </c>
    </row>
    <row r="1049" spans="7:17" ht="12.75">
      <c r="G1049" s="2">
        <v>12.17</v>
      </c>
      <c r="H1049" s="28">
        <v>27778.23</v>
      </c>
      <c r="I1049" s="28">
        <v>28472.69</v>
      </c>
      <c r="J1049" s="2">
        <v>28.78</v>
      </c>
      <c r="K1049" s="2">
        <v>276.77</v>
      </c>
      <c r="L1049" s="2">
        <v>-0.51</v>
      </c>
      <c r="M1049" s="2">
        <v>2.54</v>
      </c>
      <c r="N1049" s="2">
        <v>6.32</v>
      </c>
      <c r="O1049" s="2">
        <v>9.6</v>
      </c>
      <c r="P1049" s="2">
        <v>140.46</v>
      </c>
      <c r="Q1049" s="2">
        <f t="shared" si="16"/>
        <v>12.17</v>
      </c>
    </row>
    <row r="1050" spans="7:17" ht="12.75">
      <c r="G1050" s="2">
        <v>12.18</v>
      </c>
      <c r="H1050" s="28">
        <v>27806.32</v>
      </c>
      <c r="I1050" s="28">
        <v>28501.48</v>
      </c>
      <c r="J1050" s="2">
        <v>28.8</v>
      </c>
      <c r="K1050" s="2">
        <v>276.97</v>
      </c>
      <c r="L1050" s="2">
        <v>-0.5</v>
      </c>
      <c r="M1050" s="2">
        <v>2.54</v>
      </c>
      <c r="N1050" s="2">
        <v>6.33</v>
      </c>
      <c r="O1050" s="2">
        <v>9.6</v>
      </c>
      <c r="P1050" s="2">
        <v>140.47</v>
      </c>
      <c r="Q1050" s="2">
        <f t="shared" si="16"/>
        <v>12.18</v>
      </c>
    </row>
    <row r="1051" spans="7:17" ht="12.75">
      <c r="G1051" s="2">
        <v>12.19</v>
      </c>
      <c r="H1051" s="28">
        <v>27834.42</v>
      </c>
      <c r="I1051" s="28">
        <v>28530.28</v>
      </c>
      <c r="J1051" s="2">
        <v>28.82</v>
      </c>
      <c r="K1051" s="2">
        <v>277.17</v>
      </c>
      <c r="L1051" s="2">
        <v>-0.5</v>
      </c>
      <c r="M1051" s="2">
        <v>2.54</v>
      </c>
      <c r="N1051" s="2">
        <v>6.33</v>
      </c>
      <c r="O1051" s="2">
        <v>9.6</v>
      </c>
      <c r="P1051" s="2">
        <v>140.48</v>
      </c>
      <c r="Q1051" s="2">
        <f t="shared" si="16"/>
        <v>12.19</v>
      </c>
    </row>
    <row r="1052" spans="7:17" ht="12.75">
      <c r="G1052" s="2">
        <v>12.2</v>
      </c>
      <c r="H1052" s="28">
        <v>27862.54</v>
      </c>
      <c r="I1052" s="28">
        <v>28559.1</v>
      </c>
      <c r="J1052" s="2">
        <v>28.84</v>
      </c>
      <c r="K1052" s="2">
        <v>277.36</v>
      </c>
      <c r="L1052" s="2">
        <v>-0.5</v>
      </c>
      <c r="M1052" s="2">
        <v>2.54</v>
      </c>
      <c r="N1052" s="2">
        <v>6.34</v>
      </c>
      <c r="O1052" s="2">
        <v>9.61</v>
      </c>
      <c r="P1052" s="2">
        <v>140.49</v>
      </c>
      <c r="Q1052" s="2">
        <f t="shared" si="16"/>
        <v>12.2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Martinez</dc:creator>
  <cp:keywords/>
  <dc:description/>
  <cp:lastModifiedBy>Ivan</cp:lastModifiedBy>
  <cp:lastPrinted>2013-06-10T17:18:53Z</cp:lastPrinted>
  <dcterms:created xsi:type="dcterms:W3CDTF">2002-01-21T10:07:59Z</dcterms:created>
  <dcterms:modified xsi:type="dcterms:W3CDTF">2014-10-24T11:15:16Z</dcterms:modified>
  <cp:category/>
  <cp:version/>
  <cp:contentType/>
  <cp:contentStatus/>
</cp:coreProperties>
</file>